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firstSheet="3" activeTab="3"/>
  </bookViews>
  <sheets>
    <sheet name="01.01.-31.12. " sheetId="1" r:id="rId1"/>
    <sheet name="01.01.-22.03.2013. m" sheetId="2" r:id="rId2"/>
    <sheet name="01.01.- 31.03.2013." sheetId="3" r:id="rId3"/>
    <sheet name="01.01.- 31.12." sheetId="4" r:id="rId4"/>
  </sheets>
  <definedNames>
    <definedName name="_xlnm.Print_Area" localSheetId="2">'01.01.- 31.03.2013.'!$A$1:$F$291</definedName>
    <definedName name="_xlnm.Print_Area" localSheetId="3">'01.01.- 31.12.'!$A$1:$F$574</definedName>
    <definedName name="_xlnm.Print_Area" localSheetId="1">'01.01.-22.03.2013. m'!$A$1:$G$307</definedName>
    <definedName name="_xlnm.Print_Area" localSheetId="0">'01.01.-31.12. '!$A$1:$F$516</definedName>
    <definedName name="_xlnm.Print_Titles" localSheetId="2">'01.01.- 31.03.2013.'!$6:$7</definedName>
    <definedName name="_xlnm.Print_Titles" localSheetId="3">'01.01.- 31.12.'!$6:$7</definedName>
    <definedName name="_xlnm.Print_Titles" localSheetId="1">'01.01.-22.03.2013. m'!$6:$7</definedName>
    <definedName name="_xlnm.Print_Titles" localSheetId="0">'01.01.-31.12. '!$6:$7</definedName>
  </definedNames>
  <calcPr fullCalcOnLoad="1"/>
</workbook>
</file>

<file path=xl/sharedStrings.xml><?xml version="1.0" encoding="utf-8"?>
<sst xmlns="http://schemas.openxmlformats.org/spreadsheetml/2006/main" count="1717" uniqueCount="629">
  <si>
    <t>OPIS</t>
  </si>
  <si>
    <t>1.</t>
  </si>
  <si>
    <t>2.</t>
  </si>
  <si>
    <t>3.</t>
  </si>
  <si>
    <t>4.</t>
  </si>
  <si>
    <t>5.</t>
  </si>
  <si>
    <t>3111 PLAĆE ZA REDOVAN RAD</t>
  </si>
  <si>
    <t>3113 PLAĆE ZA PREKOVREMENI RAD</t>
  </si>
  <si>
    <t>3121 OSTALI RASHODI ZA ZAPOSLENE</t>
  </si>
  <si>
    <t>3211 SLUŽBENA PUTOVANJA</t>
  </si>
  <si>
    <t xml:space="preserve"> - troškovi prijevoza na službenom putu u zemlji</t>
  </si>
  <si>
    <t xml:space="preserve"> - troškovi prijevoza na službenom putu u inozemstvu</t>
  </si>
  <si>
    <t>3212 NAKNADE ZA PRIJEVOZ, ZA RAD NA TERENU I ODVOJENI ŽIVOT</t>
  </si>
  <si>
    <t>3213 STRUČNO USAVRŠAVANJE ZAPOSLENIKA</t>
  </si>
  <si>
    <t>3221 UREDSKI MATERIJAL I OSTALI MATERIJALNI RASHODI</t>
  </si>
  <si>
    <t>3225 SITAN INVENTAR I AUTO GUME</t>
  </si>
  <si>
    <t>3231 USLUGE TELEFONA, POŠTE I PRIJEVOZA</t>
  </si>
  <si>
    <t>3232 USLUGE TEKUĆEG I INVESTICIJSKOG ODRŽAVANJA</t>
  </si>
  <si>
    <t>3233 USLUGE PROMIDŽBE I INFORMIRANJA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</si>
  <si>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</si>
  <si>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</si>
  <si>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</si>
  <si>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</si>
  <si>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</si>
  <si>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3293 REPREZENTACIJA</t>
  </si>
  <si>
    <t xml:space="preserve"> - vanjska reprezentacija</t>
  </si>
  <si>
    <t>3294 ČLANARINE</t>
  </si>
  <si>
    <t>3299 OSTALI NESPOMENUTI RASHODI POSLOVANJA</t>
  </si>
  <si>
    <t>3431 BANKARSKE USLUGE I USLUGE PLATNOG PROMETA</t>
  </si>
  <si>
    <t>3433 ZATEZNE KAMATE</t>
  </si>
  <si>
    <t>UKUPNO A 509 000</t>
  </si>
  <si>
    <t>3811 TEKUĆE DONACIJE U NOVCU</t>
  </si>
  <si>
    <t>igre na sreću:</t>
  </si>
  <si>
    <t>igre na sreću iz</t>
  </si>
  <si>
    <t>UKUPNO A 509 014</t>
  </si>
  <si>
    <t>UKUPNO A 509 024</t>
  </si>
  <si>
    <t>UKUPNO A 509 025</t>
  </si>
  <si>
    <t>SAVJET ZA RAZVOJ CIVILNOG DRUŠTVA    A 509 030</t>
  </si>
  <si>
    <t>3291 NAKNADE ZA RAD PREDSTAVNIČKIH I IZVRŠNIH TIJELA, POVJERENSTAVA I SLIČNO</t>
  </si>
  <si>
    <t>UKUPNO A 509 030</t>
  </si>
  <si>
    <t>INFORMATIZACIJA UREDA ZA UDRUGE   K 509 020</t>
  </si>
  <si>
    <t>4123 LICENCE</t>
  </si>
  <si>
    <t>4221 UREDSKA OPREMA I NAMJEŠTAJ</t>
  </si>
  <si>
    <t>UKUPNO K 509 020</t>
  </si>
  <si>
    <t>4222 KOMUNIKACIJSKA OPREMA</t>
  </si>
  <si>
    <t>SVEUKUPNO</t>
  </si>
  <si>
    <t xml:space="preserve">                  10 URED VLADE RH ZA UDRUGE</t>
  </si>
  <si>
    <t>UKUPNO  A 509 035</t>
  </si>
  <si>
    <t>UKUPNO  A 509 036</t>
  </si>
  <si>
    <t>UKUPNO  A 509 037</t>
  </si>
  <si>
    <t>PROVEDBA PROGRAMA ZAJEDNICE - EUROPA ZA GRAĐANE A 509 043</t>
  </si>
  <si>
    <t>UKUPNO  A 509 043</t>
  </si>
  <si>
    <t>CARDS 2004 - DOBRO UPRAVLJANJE, VLADAVINA PRAVA I RAZVOJ CIVILNOG DRUŠTVA A 509 035 - IZVOR 51</t>
  </si>
  <si>
    <t>PHARE 2006 - PROGRAMI ZAJEDNICE - EUROPA ZA GRAĐANE  A 509 036 - IZVOR 51</t>
  </si>
  <si>
    <t>UKUPNO  A 509 042</t>
  </si>
  <si>
    <t xml:space="preserve"> - autorski honorar:</t>
  </si>
  <si>
    <t xml:space="preserve"> - troškovi smještaja na službenom putu u inozemstvu</t>
  </si>
  <si>
    <t xml:space="preserve"> - usluge telefona:</t>
  </si>
  <si>
    <t xml:space="preserve"> - usluge interneta:</t>
  </si>
  <si>
    <t>PROVEDBA NACIONALNE STRATEGIJE STVARANJA POTICAJNOG OKRUŽENJA ZA RAZVOJ CIVILNOG DRUŠTVA   A 509 024</t>
  </si>
  <si>
    <t xml:space="preserve"> - naknade za prijevoz na posao i s posla</t>
  </si>
  <si>
    <t xml:space="preserve">                    020 VLADA REPUBLIKE HRVATSKE</t>
  </si>
  <si>
    <t>PROVEDBA NACIONALNOG PROGRAMA SUZBIJANJA KORUPCIJE                                     A 509 042</t>
  </si>
  <si>
    <t>3224 MATERIJAL I DIJELOVI ZA TEKUĆE I INVESTICIJSKO ODRŽAVANJE</t>
  </si>
  <si>
    <t xml:space="preserve">PHARE 2006 - OMOGUĆAVANJE AKTIVNOG DOPRINOSA SEKTORA CIVILNOG DRUŠTVA U PRETPRISTUPNOM PROCESU A 509 037 </t>
  </si>
  <si>
    <t xml:space="preserve"> - dnevnice za službeni put u zemlji</t>
  </si>
  <si>
    <t xml:space="preserve"> - izdaci za unajmljivanje poslovnog prostora:</t>
  </si>
  <si>
    <t>3811  TEKUĆE DONACIJE U NOVCU - Izvor 51</t>
  </si>
  <si>
    <t>3821 KAPITALNE DONACIJE NEPROFITNIM ORGANIZACIJAMA - Izvor 51</t>
  </si>
  <si>
    <t xml:space="preserve"> - ostale intelektualne usluge:</t>
  </si>
  <si>
    <t>3811  TEKUĆE DONACIJE U NOVCU - Izvor 12</t>
  </si>
  <si>
    <t>3294 ČLANARINE - Izvor 12</t>
  </si>
  <si>
    <t>3811 TEKUĆE DONACIJE U NOVCU - Izvor 12</t>
  </si>
  <si>
    <t>IPA 2008 - JAČANJE KAPACITETA SEKTORA CIVILNOG DRUŠTVA ZA PRAĆENJE PRIMJENE EUROPSKE PRAVNE STEČEVINE   A 509 045</t>
  </si>
  <si>
    <t>UKUPNO  A 509 045</t>
  </si>
  <si>
    <t>3811 TEKUĆE DONACIJE U NOVCU - Izvor 51</t>
  </si>
  <si>
    <t>UKUPNO 311 PLAĆE</t>
  </si>
  <si>
    <t>UKUPNO 312 OSTALI RASHODI ZA ZAPOSLENE</t>
  </si>
  <si>
    <t>UKUPNO 313 DOPRINOSI NA PLAĆE</t>
  </si>
  <si>
    <t>UKUPNO RASHODI ZA ZAPOSLENE</t>
  </si>
  <si>
    <t>UKUPNO 321 NAKNADE TROŠKOVA ZAPOSLENIMA</t>
  </si>
  <si>
    <t>UKUPNO 322 RASHODI ZA MATERIJAL I ENERGIJU</t>
  </si>
  <si>
    <t>UKUPNO 323 RASHODI ZA USLUGE</t>
  </si>
  <si>
    <t>UKUPNO 329 OSTALI NESPOMENUTI RASHODI POSLOVANJA</t>
  </si>
  <si>
    <t>UKUPNO 343 OSTALI FINANCIJSKI RASHODI</t>
  </si>
  <si>
    <t>3811 TEKUĆE DONACIJE U NOVCU - IZVOR 41</t>
  </si>
  <si>
    <t>UKUPNO 381 TEKUĆE DONACIJE</t>
  </si>
  <si>
    <t>UKUPNO 412 NEMATERIJALNA IMOVINA</t>
  </si>
  <si>
    <t>UKUPNO 422 POSTROJENJA I OPREMA</t>
  </si>
  <si>
    <t>UKUPNO 382 KAPITALNE DONACIJE</t>
  </si>
  <si>
    <t xml:space="preserve"> - dnevnice za službeni put u inozemstvu</t>
  </si>
  <si>
    <t>proračun - izvor 11</t>
  </si>
  <si>
    <t>pomoći EU - izvor 51</t>
  </si>
  <si>
    <t>igre na sreću - izvor 41</t>
  </si>
  <si>
    <t>prenesene igre na</t>
  </si>
  <si>
    <t xml:space="preserve"> - usluge agencija:</t>
  </si>
  <si>
    <t>%                                 (2/1)</t>
  </si>
  <si>
    <t>STANJE SREDSTAVA                           (1-2)</t>
  </si>
  <si>
    <t xml:space="preserve">UKUPNO  A 509 044                                                                                                                                                                       </t>
  </si>
  <si>
    <t>ADMINISTRACIJA I UPRAVLJANJE  A 509 000</t>
  </si>
  <si>
    <t>3132 DOPRINOSI ZA  OBVEZNO ZDRAVSTVENO OSIGURANJE</t>
  </si>
  <si>
    <t>3133 DOPRINOSI ZA OBVEZNO OSIGURANJE U SLUČAJU NEZAPOSLENOSTI</t>
  </si>
  <si>
    <t>3241 NAKNADE TROŠKOVA OSOBAMA IZVAN RADNOG ODNOSA</t>
  </si>
  <si>
    <t>UKUPNO 324 NAKNADE TROŠKOVA OSOBAMA IZVAN RADNOG ODNOSA</t>
  </si>
  <si>
    <t>3821 KAPITALNE DONACIJE NEPROFITNIM ORGANIZACIJAMA - izvor 12</t>
  </si>
  <si>
    <t>UKUPNO  A 509 047</t>
  </si>
  <si>
    <t>UKUPNO  A 509 050</t>
  </si>
  <si>
    <t>3811 TEKUĆE DONACIJE U NOVCU - izvor 41</t>
  </si>
  <si>
    <t>IPA 2009 - JAČANJE ODRŽIVOSTI I RAZVOJ ORGANIZACIJA CIVILNOG DRUŠTVA (OCD-A) KAO PROAKTIVNIH DRUŠTVENIH DIONIKA PRI PROVEDBI PRAVNE STEČEVINE EU  A 509 047</t>
  </si>
  <si>
    <t>UKUPNO  A 509 051</t>
  </si>
  <si>
    <t>UKUPNO A 509 042 - IZVOR 61</t>
  </si>
  <si>
    <t>3241 NAKNADE TROŠKOVA ZAPOSLENIMA IZVAN RADNOG ODNOSA</t>
  </si>
  <si>
    <t>pomoći EU - izvor 52</t>
  </si>
  <si>
    <t xml:space="preserve"> - autorski honorari:</t>
  </si>
  <si>
    <t xml:space="preserve"> - fotokopirni papir</t>
  </si>
  <si>
    <t xml:space="preserve"> - materijal i sredstva za čišćenje i održavanje</t>
  </si>
  <si>
    <t xml:space="preserve"> - taxi</t>
  </si>
  <si>
    <t>izvršenje sukladno članku 50. Zakona o proračunu</t>
  </si>
  <si>
    <t>381 TEKUĆE DONACIJE</t>
  </si>
  <si>
    <t xml:space="preserve"> - troškovi smještaja na službenom putu u zemlji</t>
  </si>
  <si>
    <t>INFORMIRANJE I IZDAVAČKA DJELATNOST UREDA ZA UDRUGE    A 509 025</t>
  </si>
  <si>
    <t xml:space="preserve"> - toneri</t>
  </si>
  <si>
    <t xml:space="preserve"> </t>
  </si>
  <si>
    <t>NACIONALNA ZAKLADA ZA RAZVOJ CIVILNOG   DRUŠTVA - UDRUGE ZA RAZVOJ ZAJEDNICE    A 509 014</t>
  </si>
  <si>
    <t xml:space="preserve"> - regres</t>
  </si>
  <si>
    <t xml:space="preserve"> - usluge student servisa:</t>
  </si>
  <si>
    <t xml:space="preserve"> - Croatian Institute for Local Government (HILS)</t>
  </si>
  <si>
    <t xml:space="preserve"> - najam opreme:</t>
  </si>
  <si>
    <t xml:space="preserve"> - upotreba osobnog automobila u službene svrhe</t>
  </si>
  <si>
    <t xml:space="preserve"> - GONG</t>
  </si>
  <si>
    <t xml:space="preserve"> - Centar za mirovne studije</t>
  </si>
  <si>
    <t>donacije - izvor 61</t>
  </si>
  <si>
    <t>SUFINANCIRANJE EU PROJEKATA ORGANIZACIJAMA CIVILNOG DRUŠTVA                                                        A 509 051 - izvor 41</t>
  </si>
  <si>
    <t>nac. sufinanc. - izvor 12</t>
  </si>
  <si>
    <t xml:space="preserve"> - nagrade (jubilarne nagrade)</t>
  </si>
  <si>
    <t xml:space="preserve"> - uredski namještaj:</t>
  </si>
  <si>
    <t xml:space="preserve">PLAN 2012. </t>
  </si>
  <si>
    <t>TROŠAK 2011.</t>
  </si>
  <si>
    <t>2011. godine:</t>
  </si>
  <si>
    <t>plan:</t>
  </si>
  <si>
    <t>preneseno iz 2011.:</t>
  </si>
  <si>
    <t xml:space="preserve"> - troškovi sudionika Regionalnog foruma Europa za građene - obveza iz 2011.</t>
  </si>
  <si>
    <t>3821 KAPITALNE DONACIJE NEPROFITNIM ORGANIZACIJAMA - Izvor 12</t>
  </si>
  <si>
    <t>IPA 2010 - JAČANJE RAZVOJA ORGANIZACIJA CIVILNOGA DRUŠTVA (OCD-a) U PODRUČJU JAVNOG ZAGOVARANJA I PRUŽANJA SOCIJALNIH USLUGA  A 509 048</t>
  </si>
  <si>
    <t>IPA I 2009 FFP RAC - JAČANJE KAPACITETA UREDA ZA UDRUGE VLADE RH U BORBI PROTIV KORUPCIJE   A 509 050</t>
  </si>
  <si>
    <t xml:space="preserve">   - preneseno iz 2011.</t>
  </si>
  <si>
    <t>sreću iz 2011. - izvor 41</t>
  </si>
  <si>
    <t xml:space="preserve">    - plan za 2012.</t>
  </si>
  <si>
    <t xml:space="preserve">    najam aparata za vodu - Bionatura (obveza iz 2011.)</t>
  </si>
  <si>
    <t xml:space="preserve">    Opalić - priprema materijala za Internet stranicu i druga izdanja ureda</t>
  </si>
  <si>
    <t xml:space="preserve">    Kristić - priprema izlaganja i materijala za javnu raspravu Partnerstvo za otvorenu vlast</t>
  </si>
  <si>
    <t xml:space="preserve">    Bužinkić - priprema materijal i izlaganja za javno savjetovanje o nacrtu kurikuluma </t>
  </si>
  <si>
    <t xml:space="preserve">    građanskog odgoja i obrazovanja</t>
  </si>
  <si>
    <t xml:space="preserve">    Marko Fortunović Ercegović - snimanje IPA 2009 događaja</t>
  </si>
  <si>
    <t xml:space="preserve">    Nata Hajdu - usluga prijevoda</t>
  </si>
  <si>
    <t xml:space="preserve"> - održavanje AV softwarea - Qubis (plaćeno za 01.01. - 31.12.2011.)</t>
  </si>
  <si>
    <t xml:space="preserve"> - obveza iz 2011.</t>
  </si>
  <si>
    <t xml:space="preserve"> - bankarske usluge i usluge platnog prometa</t>
  </si>
  <si>
    <t xml:space="preserve"> - mobitel</t>
  </si>
  <si>
    <t xml:space="preserve"> - razlika za 07/11</t>
  </si>
  <si>
    <t xml:space="preserve"> - Sophos licenca za 2012. godinu - Qubis</t>
  </si>
  <si>
    <t xml:space="preserve"> - Microsoft licenca za 2012. godinu - Span</t>
  </si>
  <si>
    <t xml:space="preserve"> - Centar za civilne inicijative</t>
  </si>
  <si>
    <t xml:space="preserve"> - Forum za slobodu odgoja </t>
  </si>
  <si>
    <t xml:space="preserve"> - Hrvatski crveni križ</t>
  </si>
  <si>
    <t xml:space="preserve"> - STINE</t>
  </si>
  <si>
    <t xml:space="preserve"> - Srpski demokratski forum</t>
  </si>
  <si>
    <t xml:space="preserve"> - Partnerstvo za društveni razvoj</t>
  </si>
  <si>
    <t xml:space="preserve"> - Mreža mladih Hrvatske</t>
  </si>
  <si>
    <t xml:space="preserve"> - Otvorena medijska grupacija</t>
  </si>
  <si>
    <t xml:space="preserve"> - obaveza iz 2011.</t>
  </si>
  <si>
    <t xml:space="preserve">    Udruga Cenzura plus</t>
  </si>
  <si>
    <t xml:space="preserve">    Mreža udruga osoba s invaliditetom Dalmacije</t>
  </si>
  <si>
    <t xml:space="preserve">    Zelena akcija</t>
  </si>
  <si>
    <t xml:space="preserve">    Agencija lokalne demokracije</t>
  </si>
  <si>
    <t xml:space="preserve">    Autonomni centar ACT</t>
  </si>
  <si>
    <t xml:space="preserve">    Udruga osoba s cerebralnom i dječjom paralizom Rijeka</t>
  </si>
  <si>
    <t xml:space="preserve">    Udruga Terra</t>
  </si>
  <si>
    <t xml:space="preserve">    Lezbijska grupa Kontra</t>
  </si>
  <si>
    <t xml:space="preserve">    Udruga za biološka istraživanja BIOM</t>
  </si>
  <si>
    <t xml:space="preserve">    Kulturno prosvjetno društvo Sloga</t>
  </si>
  <si>
    <t xml:space="preserve">    Hrvatski institut za lokalnu samoupravu</t>
  </si>
  <si>
    <t xml:space="preserve">    Mirovna grupa mladih Dunav</t>
  </si>
  <si>
    <t xml:space="preserve">    Udruga pet +</t>
  </si>
  <si>
    <t xml:space="preserve">    Partnerstvo za društveni razvoj</t>
  </si>
  <si>
    <t xml:space="preserve">    Centar za žene žrtve rata - ROSA</t>
  </si>
  <si>
    <r>
      <t xml:space="preserve">PROVEDBA NACIONALNOG PROGRAMA SUZBIJANJA KORUPCIJE A 509 042 - </t>
    </r>
    <r>
      <rPr>
        <b/>
        <i/>
        <sz val="10"/>
        <rFont val="Times New Roman"/>
        <family val="1"/>
      </rPr>
      <t xml:space="preserve">organizacija konferencije Transparentnošću i otvorenim upravljanjem protiv korupcije - IZVOR 61 </t>
    </r>
  </si>
  <si>
    <t xml:space="preserve"> - ostale usluge promidžbe i informiranja:</t>
  </si>
  <si>
    <t xml:space="preserve">    emitiranje oglasa u HR mreži - HRT</t>
  </si>
  <si>
    <t xml:space="preserve">    brošura Europa za građane - Prodigital</t>
  </si>
  <si>
    <t xml:space="preserve">    Izvornik - usluga prijevoda</t>
  </si>
  <si>
    <t xml:space="preserve"> - avio karta (Pavić-Rogošić, Goll)</t>
  </si>
  <si>
    <t xml:space="preserve"> - vanjska reprezentacija </t>
  </si>
  <si>
    <t xml:space="preserve"> - cvjetni aranžman na predstavljaju IPA 2009</t>
  </si>
  <si>
    <t xml:space="preserve">    Šalaj - priprema neovisne procjene nacrta Nacionalne strategije od 2012. do 2016.</t>
  </si>
  <si>
    <t xml:space="preserve">    Ceraneo - procjena nacrta Nacionalne strategije od 2012. do 2016.</t>
  </si>
  <si>
    <t xml:space="preserve"> - DOOR </t>
  </si>
  <si>
    <t xml:space="preserve"> - Udruga za promicanje inkluzije Podružnica Šibenik</t>
  </si>
  <si>
    <t xml:space="preserve"> - Udruga MI</t>
  </si>
  <si>
    <t xml:space="preserve"> - Ženska soba - Centar za seksualna prava</t>
  </si>
  <si>
    <t xml:space="preserve"> - Udruga osoba s invaliditetom Karlovačke županije</t>
  </si>
  <si>
    <t xml:space="preserve"> - Udruge Projekt građanske demokratske inicijative PGDI</t>
  </si>
  <si>
    <t xml:space="preserve"> - Udruga mladih Breza</t>
  </si>
  <si>
    <t xml:space="preserve"> - troškovi u 2012. godini:</t>
  </si>
  <si>
    <t xml:space="preserve">    Forum za slobodu odgoja, Zagreb</t>
  </si>
  <si>
    <t xml:space="preserve">    Otvorena medijska grupacija, Zagreb</t>
  </si>
  <si>
    <t xml:space="preserve">    Udruga BABE</t>
  </si>
  <si>
    <t xml:space="preserve">    Cenzura plus udruga za promicanje ljudskih prava, Split</t>
  </si>
  <si>
    <t xml:space="preserve">    Documenta - Centar za suočavanje s prošlošću, Zagreb</t>
  </si>
  <si>
    <t xml:space="preserve">    Hrvatski savez mandolinističkih orkestara, Imotski</t>
  </si>
  <si>
    <t xml:space="preserve">    Centar za politiku razvoja malih i srednjih poduzeća i poduzetništva, Zagreb</t>
  </si>
  <si>
    <t xml:space="preserve">    Centar za mlade - kreatori, ne konzmenti, Osijek</t>
  </si>
  <si>
    <t xml:space="preserve">    Udruga osoba s invaliditetom Karlovačke županije</t>
  </si>
  <si>
    <t xml:space="preserve">    Udruga Medijska tvornica, Zagreb</t>
  </si>
  <si>
    <r>
      <t xml:space="preserve">KONTAKT TOČKA ZA PROGRAM EUROPA ZA GRAĐANE (EU-ECP) A 509 044  - IZVOR 52 </t>
    </r>
    <r>
      <rPr>
        <b/>
        <i/>
        <sz val="10"/>
        <rFont val="Times New Roman"/>
        <family val="1"/>
      </rPr>
      <t>(</t>
    </r>
    <r>
      <rPr>
        <i/>
        <sz val="10"/>
        <rFont val="Times New Roman"/>
        <family val="1"/>
      </rPr>
      <t>prenesena sredstva iz 2011. godine 51.730,26 kuna, plan za 2012. godinu 150.000,00, uplaćeno u 2012. - 169.273,39 kn)</t>
    </r>
  </si>
  <si>
    <t xml:space="preserve"> - garnitura čaša</t>
  </si>
  <si>
    <t xml:space="preserve">    Šoštarić - statistička obrada podataka</t>
  </si>
  <si>
    <t xml:space="preserve">    Jurinić - izrada pregleda podataka</t>
  </si>
  <si>
    <t xml:space="preserve"> - ugovor o djelu:</t>
  </si>
  <si>
    <t xml:space="preserve">    Plazibat - volonterka</t>
  </si>
  <si>
    <t xml:space="preserve">    Pajić-Jurinić - lektura s računalnim unosom dokumenata</t>
  </si>
  <si>
    <t xml:space="preserve">    Marija Maras - usluga prijevoda</t>
  </si>
  <si>
    <t xml:space="preserve"> - vijenac</t>
  </si>
  <si>
    <t>4227 UREĐAJI, STROJEVI I OPREMA ZA OSTALE NAMJENE</t>
  </si>
  <si>
    <t xml:space="preserve">    "klik"</t>
  </si>
  <si>
    <t xml:space="preserve">    Mikulec, Jaković, Milić, Krnjak - dijeljenje letaka</t>
  </si>
  <si>
    <t xml:space="preserve"> - hladnjak - Deak tehna</t>
  </si>
  <si>
    <t>Izvršenje je u skladu sa Uputom Ministarstva financija prema kojoj proračunski korisnik ukoliko ima dovoljno planiranih sredstava na 3. razini može otvoriti potreban konto na 4. razini</t>
  </si>
  <si>
    <t xml:space="preserve"> - dnevno praćenje media - Press clipping (plaćeno za 06/12)</t>
  </si>
  <si>
    <t xml:space="preserve">    Pajić-Jurinić - lektura </t>
  </si>
  <si>
    <t xml:space="preserve"> - AKOPPN</t>
  </si>
  <si>
    <t xml:space="preserve">    Kuća ljudskih prava</t>
  </si>
  <si>
    <t xml:space="preserve">    Breza - Udruga za rad s mladima, Osijek</t>
  </si>
  <si>
    <t xml:space="preserve">    Udruga Jablani, Zagreb</t>
  </si>
  <si>
    <t xml:space="preserve">    Ženska soba - Centar za seksualna prava</t>
  </si>
  <si>
    <t xml:space="preserve">    Mreža mladih Hrvatske, Zagreb</t>
  </si>
  <si>
    <t xml:space="preserve">    Srpski demokratski forum, Zagreb</t>
  </si>
  <si>
    <t xml:space="preserve">    DEŠA, Dubrovnik</t>
  </si>
  <si>
    <t xml:space="preserve">    Regionalni centar za jednakost spolova, Zagreb</t>
  </si>
  <si>
    <t xml:space="preserve">    Riječki sportski savez, Rijeka</t>
  </si>
  <si>
    <t xml:space="preserve">    Udruga topli dom, Mista</t>
  </si>
  <si>
    <t xml:space="preserve">    Projekt građanske demokratske inicijative</t>
  </si>
  <si>
    <t xml:space="preserve">    Udruga mladih za promicanje kreativnosti, razvoja, informatike i druženja</t>
  </si>
  <si>
    <t xml:space="preserve">    Institut Stine</t>
  </si>
  <si>
    <t xml:space="preserve">    Carpe diem, Karlovac</t>
  </si>
  <si>
    <t xml:space="preserve">    Udruga MI, Sinj</t>
  </si>
  <si>
    <t xml:space="preserve"> - razlika 2008/2009</t>
  </si>
  <si>
    <t xml:space="preserve">    Dubrovnik brodovi - pratnja gostiju</t>
  </si>
  <si>
    <t xml:space="preserve"> - smještaj sudionika sastanka u Dubrovniku</t>
  </si>
  <si>
    <t xml:space="preserve"> - grafička priprema za roll up stalak - Print studio</t>
  </si>
  <si>
    <t xml:space="preserve"> - Centar za mir, nenasilje i ljudska prava</t>
  </si>
  <si>
    <t xml:space="preserve">        IZVJEŠĆE O SREDSTVIMA I UTROŠKU SREDSTAVA OD 01.01. DO 31.12.2012.</t>
  </si>
  <si>
    <t>UTROŠENO                                    01.01. - 31.12.2012.</t>
  </si>
  <si>
    <t xml:space="preserve">izvor  11  :  </t>
  </si>
  <si>
    <t>izvor 12:</t>
  </si>
  <si>
    <t>izvor 54:</t>
  </si>
  <si>
    <t>izvor 11:</t>
  </si>
  <si>
    <t xml:space="preserve"> - darovi za djecu</t>
  </si>
  <si>
    <t xml:space="preserve"> - uredske potrepštine (CD, USB, folije, vrećice, kartoni za tiskanje, fascikli, registratori, </t>
  </si>
  <si>
    <t xml:space="preserve">    kuverte, olovke)</t>
  </si>
  <si>
    <t xml:space="preserve"> - literatura (pretplata za 2012. na: Hrvatska i komparativna javna uprava, Informator,</t>
  </si>
  <si>
    <t xml:space="preserve">    European voice)</t>
  </si>
  <si>
    <t xml:space="preserve"> - ostalo (trakice za akreditacije)</t>
  </si>
  <si>
    <t xml:space="preserve"> - šalica, keramička zdjela, vrč</t>
  </si>
  <si>
    <t xml:space="preserve"> - stalak za galone - Bionatura</t>
  </si>
  <si>
    <t xml:space="preserve">    fiksni telefoni (HALO usluge, plaćeno za 12/11 i 01 - 11/12, mjesečno 168,44 kn)</t>
  </si>
  <si>
    <t xml:space="preserve">    mobilni telefoni (plaćeno za 12/11 i 01 - 11/12)</t>
  </si>
  <si>
    <t xml:space="preserve">    Internet (plaćeno za 12/11 i 01 - 11/12)</t>
  </si>
  <si>
    <t xml:space="preserve">    Metronet (plaćeno za 12/11 i 01 - 11/12)</t>
  </si>
  <si>
    <t xml:space="preserve"> - poštarina (otprema pošte i paketa, plaćeno za 12/11 i 01 - 11/12)</t>
  </si>
  <si>
    <t xml:space="preserve"> - tisak (dnevni i tjedni tisak, plaćeno za 12/11 i 01 - 11/12)</t>
  </si>
  <si>
    <t xml:space="preserve"> - RTV pristojba (plaćeno za 01 - 12/12, mjesečno 80,00 kn za 1 TV)</t>
  </si>
  <si>
    <t xml:space="preserve">    oglas za prijem dva viša stručna savjetnika, stručnog savjetnika, dva stručna suradnika - </t>
  </si>
  <si>
    <t xml:space="preserve">    Narodne Novine</t>
  </si>
  <si>
    <t xml:space="preserve">    najam aparata za vodu - Bionatura (kvartalno 123,75 kn)</t>
  </si>
  <si>
    <t xml:space="preserve">    najam poslovnog prostora i parkirnih mjesta - Zagrebtower (plaćeno za 01 - 12/12)</t>
  </si>
  <si>
    <t xml:space="preserve">    akontacija za troškove održavanja - Zagrebtower (plaćeno za 01 - 12/12)</t>
  </si>
  <si>
    <r>
      <t xml:space="preserve"> - </t>
    </r>
    <r>
      <rPr>
        <sz val="10"/>
        <rFont val="Times New Roman"/>
        <family val="1"/>
      </rPr>
      <t>zdravstveni pregled djelatnika - Croatia zdravstveno osiguranje</t>
    </r>
  </si>
  <si>
    <t xml:space="preserve">    Floriani, Radonić - izrada testova za provjeru znanja</t>
  </si>
  <si>
    <t xml:space="preserve">    Sabljak, Maletić, Novotni - usluge unosa podataka</t>
  </si>
  <si>
    <t xml:space="preserve"> - ostale intelekturalne usluge </t>
  </si>
  <si>
    <t xml:space="preserve">    European Center for Not-fot-Profit Law - ugovor o tehničkoj suradnji</t>
  </si>
  <si>
    <t xml:space="preserve"> - održavanje računalne i serverske infrastrukture - Stromboli (plaćeno 01 - 12/12, mj. 4.375 kn)</t>
  </si>
  <si>
    <t xml:space="preserve"> - održavanje i programska podrška za korištenje računalnog programa Potpora-plus (plaćeno</t>
  </si>
  <si>
    <t xml:space="preserve">    03 - 12/12, mjesečno 8.750,00 kn) - Impakt</t>
  </si>
  <si>
    <t xml:space="preserve"> - antivirusna zaštita - Qubis (plaćeno za 10 - 12/11)</t>
  </si>
  <si>
    <r>
      <t xml:space="preserve"> -</t>
    </r>
    <r>
      <rPr>
        <sz val="10"/>
        <rFont val="Times New Roman"/>
        <family val="1"/>
      </rPr>
      <t xml:space="preserve"> grafička priprema brošure - Denona</t>
    </r>
  </si>
  <si>
    <t xml:space="preserve"> - film i izrada fotografija - Boris Cvjetanović, Hrvatski foto savez</t>
  </si>
  <si>
    <t xml:space="preserve"> - interna reprezentacija (konzumacije, plaćeno za 01 - 02/12, 05/12, 07/12 i 09 - 12/12)</t>
  </si>
  <si>
    <t>Izvršenje je u skladu sa Uputom Ministarstva financija prema kojoj ukoliko ima dovoljno planiranih sredstava na 3. razini može se izvršavati iznad plana pozicije na 4. razini</t>
  </si>
  <si>
    <t xml:space="preserve"> - plaćeno za 12/11 i 01 - 11/12</t>
  </si>
  <si>
    <t xml:space="preserve"> - najam konferencijske dvorane i opreme za seminar - Toplice sv. Martin</t>
  </si>
  <si>
    <t xml:space="preserve"> - usluga prijevoza - Meštrović prijevoz </t>
  </si>
  <si>
    <t xml:space="preserve"> -  tiskanje knjige Nacionalna strategija stvarnja poticajnog okruženja za razvoj civilnog </t>
  </si>
  <si>
    <t xml:space="preserve">    društva od 2012. - 2016. godine - Printera grupa</t>
  </si>
  <si>
    <t xml:space="preserve"> - tisak CD-a i publikacije "Izvještaj o financiranju projekata i programa ODC-a u 2012."</t>
  </si>
  <si>
    <t xml:space="preserve">    Ermego</t>
  </si>
  <si>
    <t xml:space="preserve">3239  OSTALE USLUGE </t>
  </si>
  <si>
    <t xml:space="preserve"> - naknada troškova službenog putovanja (Goll, Hansal, Jakir Bajo, Buvač, Kaselj)</t>
  </si>
  <si>
    <t xml:space="preserve"> - računalna oprema: printeri, računala, monitori, server, UPS, disk  - Stromboli, King ICT</t>
  </si>
  <si>
    <t xml:space="preserve"> - prijevoz sudionika Europskog sastanka inicijative partnerstvo za otvorenu vlast -</t>
  </si>
  <si>
    <t xml:space="preserve">    Gulliver travel i Delminium travel</t>
  </si>
  <si>
    <t xml:space="preserve"> - autorski ugovori:</t>
  </si>
  <si>
    <t xml:space="preserve">    Šoštarić - izrada analize financiranja udruga</t>
  </si>
  <si>
    <t xml:space="preserve"> - prijelom materijala o financiranju udruga za distribuciju jedinicama lokalne i područne</t>
  </si>
  <si>
    <t xml:space="preserve">   samouprave  - Ermego</t>
  </si>
  <si>
    <t xml:space="preserve"> - prijevoz sudionika regionalnog foruma Europa za građane - Varaždin tours</t>
  </si>
  <si>
    <t xml:space="preserve"> - najam dvorane za regionalni forum Europa za građane - Turist Varaždin</t>
  </si>
  <si>
    <t xml:space="preserve">  - autorski ugovori:</t>
  </si>
  <si>
    <r>
      <t xml:space="preserve">    </t>
    </r>
    <r>
      <rPr>
        <sz val="10"/>
        <rFont val="Times New Roman"/>
        <family val="1"/>
      </rPr>
      <t xml:space="preserve"> priprema i uređivanje fotografija za informativni glasnik Ureda - Zorko </t>
    </r>
  </si>
  <si>
    <t xml:space="preserve">    vođenje radionice Open Space /Regionalni forum Europa za građane - Šesti oblik</t>
  </si>
  <si>
    <t xml:space="preserve">    radionica Dizajn procesa i fascilitacija metodom otvorenog prostora Regionalnog foruma</t>
  </si>
  <si>
    <t xml:space="preserve">    Europa za građane u Varaždinu - Vidya savjetovanje</t>
  </si>
  <si>
    <t xml:space="preserve"> - prijevoz sudionika Regionalnog foruma Europa za građane 2012. </t>
  </si>
  <si>
    <t xml:space="preserve"> - smještaj sudionika regionalnog foruma Europa za građane 2012. </t>
  </si>
  <si>
    <t xml:space="preserve"> - ODRAZ - Održivi razvoj zajednice</t>
  </si>
  <si>
    <t xml:space="preserve"> - Centar za ženske studije </t>
  </si>
  <si>
    <t xml:space="preserve"> - Udruga za promicanje ljudskih prava i medijskih sloboda - Cenzura plus</t>
  </si>
  <si>
    <t xml:space="preserve"> - Ekološko društvo Pan - Karlovac</t>
  </si>
  <si>
    <t xml:space="preserve"> - Energetski institut Hrvoje Požar </t>
  </si>
  <si>
    <t xml:space="preserve"> - Centar za mirovne studije </t>
  </si>
  <si>
    <t xml:space="preserve"> - Udruga za promicanje ljudskih prava i medijskih sloboda Cenzura plus</t>
  </si>
  <si>
    <t>UKUPNO  A 509 048</t>
  </si>
  <si>
    <t xml:space="preserve">    Agencija lokalne demokracije - Brtonigla</t>
  </si>
  <si>
    <t xml:space="preserve">    Mirovna grupa mladih Vukovar</t>
  </si>
  <si>
    <t xml:space="preserve">    Europski dom Dubrovnik</t>
  </si>
  <si>
    <t xml:space="preserve">    Udruga gluhih i nagluhih Nova Gradiška</t>
  </si>
  <si>
    <t xml:space="preserve">    Centar za civilne inicijative, Zagreb</t>
  </si>
  <si>
    <t xml:space="preserve">    Hrvatski pravni centar, Zagreb</t>
  </si>
  <si>
    <t xml:space="preserve">    Europski dom Slavonski Brod</t>
  </si>
  <si>
    <t xml:space="preserve">    Centar za mirovne studije</t>
  </si>
  <si>
    <t xml:space="preserve">    Homo - udruga za zaštitu ljudskih prava  i građanskih sloboda</t>
  </si>
  <si>
    <t xml:space="preserve">    Zaklade za poticanje partnerstva i razvoj civilnog društva</t>
  </si>
  <si>
    <t xml:space="preserve">    Agencija lokalne demokracije,Osijek</t>
  </si>
  <si>
    <t xml:space="preserve">    Hrvatska gorska služba spašavanja, Zagreb</t>
  </si>
  <si>
    <t xml:space="preserve">    Udruga za razvoj civilnog društva SMART, Rijeka</t>
  </si>
  <si>
    <t xml:space="preserve">    Ustanova za razvoj civilnog društva, Osijek</t>
  </si>
  <si>
    <t xml:space="preserve">    Centar za mlade, Osijek</t>
  </si>
  <si>
    <t xml:space="preserve">    Institut za razvoj tržišta rada, Zagreb</t>
  </si>
  <si>
    <t xml:space="preserve">    Udruga za razvoj radijskih projekata Radio mreža Radionet, Zagreb</t>
  </si>
  <si>
    <t xml:space="preserve">    Hrvatska škola Outward Bound, Zagreb </t>
  </si>
  <si>
    <t xml:space="preserve">    Lokalna akcijska grupa Laura</t>
  </si>
  <si>
    <t xml:space="preserve">    Udruga za razvoj zajednice BNM</t>
  </si>
  <si>
    <t>IPA 2012 - 2013 IZRAVNA  DODJELA BESPOVRATNIH SREDSTAVA - URED ZA UDRUGE A 509 063</t>
  </si>
  <si>
    <t>UKUPNO  A 509 063</t>
  </si>
  <si>
    <t>IPA 2012 - 2013 IZRAVNA  DODJELA BESPOVRATNIH SREDSTAVA - NACIONALNA ZAKLADA ZA RAZVOJ CIVILNOG DRUŠTVA  A 509 064</t>
  </si>
  <si>
    <t xml:space="preserve"> - izravna dodjela bespovratnih sredstava po operaciji 4.2.8.</t>
  </si>
  <si>
    <t>3811 TEKUĆE DONACIJE U NOVCU - Izvor 54</t>
  </si>
  <si>
    <t>UKUPNO  A 509 064</t>
  </si>
  <si>
    <t xml:space="preserve">        IZVJEŠĆE O SREDSTVIMA I UTROŠKU SREDSTAVA OD 01.01. DO 22.03.2013.</t>
  </si>
  <si>
    <t xml:space="preserve">PLAN 2013. </t>
  </si>
  <si>
    <t>UTROŠENO                                    01.01. -22.03.2013.</t>
  </si>
  <si>
    <t>POZNATE OBAVEZE I PROCJENE</t>
  </si>
  <si>
    <t>STANJE SREDSTAVA                           (1-2-3)</t>
  </si>
  <si>
    <t xml:space="preserve">%                                 </t>
  </si>
  <si>
    <t>TROŠAK 2012.</t>
  </si>
  <si>
    <t>ugovori</t>
  </si>
  <si>
    <t>6.</t>
  </si>
  <si>
    <t xml:space="preserve"> - obaveza iz 2012.</t>
  </si>
  <si>
    <t xml:space="preserve"> - naknade za prijevoz na posao i s posla (obaveza iz 2012.)</t>
  </si>
  <si>
    <t>2.879,00 kn/mj</t>
  </si>
  <si>
    <t xml:space="preserve"> - uredske potrepštine (bilježnice, čaše, blokić, olovke, selojtep, korektor)</t>
  </si>
  <si>
    <t xml:space="preserve"> - literatura (pretplata za 2013.  na Tim4pin)</t>
  </si>
  <si>
    <t xml:space="preserve"> - ostalo (PVC čaše, vrećica)</t>
  </si>
  <si>
    <t xml:space="preserve"> - cilindrični ključ</t>
  </si>
  <si>
    <t xml:space="preserve">    fiksni telefoni (HALO usluge, plaćeno za 12/12 i 01 - 02/13, mjesečno 168,44 kn)</t>
  </si>
  <si>
    <t xml:space="preserve">    mobilni telefoni (plaćeno za 12/12 i 01 - 01 -  02/13)</t>
  </si>
  <si>
    <t xml:space="preserve">    Internet (plaćeno za 12/12 i 01 - 02/13)</t>
  </si>
  <si>
    <t xml:space="preserve">    Metronet (plaćeno za 12/12 i 01 - 02/13)</t>
  </si>
  <si>
    <t xml:space="preserve"> - poštarina (obaveza iz 2012.)</t>
  </si>
  <si>
    <t xml:space="preserve"> - poštarina (otprema pošte i paketa, plaćeno za 12/12 i 01/13)</t>
  </si>
  <si>
    <t xml:space="preserve"> - popravak telekomunikacijskog sustava - Steiner telekomunikacije</t>
  </si>
  <si>
    <t xml:space="preserve"> - tisak (dnevni i tjedni tisak, plaćeno za 12/12 i 01/13)</t>
  </si>
  <si>
    <t>700,00 kn/mj</t>
  </si>
  <si>
    <t xml:space="preserve"> - RTV pristojba (plaćeno za 01 - 03/13, mjesečno 80,00 kn za 1 TV)</t>
  </si>
  <si>
    <t>80,00 kn/mj</t>
  </si>
  <si>
    <t xml:space="preserve">    najam aparata za vodu - Bionatura (obveza iz 2012.)</t>
  </si>
  <si>
    <t xml:space="preserve">    najam poslovnog prostora i parkirnih mjesta - Zagrebtower (plaćeno za </t>
  </si>
  <si>
    <t>36.500,00kn/mj</t>
  </si>
  <si>
    <t xml:space="preserve">    01 - 02/13)</t>
  </si>
  <si>
    <t xml:space="preserve">    akontacija za troškove održavanja - Zagrebtower (plaćeno za 01 - 02/13)</t>
  </si>
  <si>
    <t>7.900,00 kn/mj</t>
  </si>
  <si>
    <t xml:space="preserve"> - održavanje AV softwarea - Qubis (plaćeno za 01.01. - 31.12.2012.)</t>
  </si>
  <si>
    <t xml:space="preserve"> - održavanje računalne i serverske infrastrukture - Stromboli (plaćeno </t>
  </si>
  <si>
    <t>4.375,00 kn/mj</t>
  </si>
  <si>
    <t xml:space="preserve">    01 - 03/13, mj. 4.375 kn)</t>
  </si>
  <si>
    <t xml:space="preserve"> - održavanje i programska podrška za korištenje računalnog programa Potpora</t>
  </si>
  <si>
    <t>123,75 kn/kvart</t>
  </si>
  <si>
    <t>najam aparata za vodu</t>
  </si>
  <si>
    <t xml:space="preserve">    plus (obaveza iz 2012.) - Impakt</t>
  </si>
  <si>
    <t>8.750,00 kn/mj</t>
  </si>
  <si>
    <t xml:space="preserve"> - interna  reprezentacija (obaveza iz 2012.)</t>
  </si>
  <si>
    <t xml:space="preserve"> - interna  reprezentacija (plaćeno za 14. 18. 01.13.)</t>
  </si>
  <si>
    <t xml:space="preserve"> - obveza iz 2012.</t>
  </si>
  <si>
    <t xml:space="preserve"> - zatezne kamate iz poslovnih odnosa</t>
  </si>
  <si>
    <t xml:space="preserve">    uredski namještaj                                               - Tehnopaneli</t>
  </si>
  <si>
    <t xml:space="preserve">    uredska stolica -Velinac</t>
  </si>
  <si>
    <t xml:space="preserve"> - plaćeno za 12/12</t>
  </si>
  <si>
    <t>2012. godine:</t>
  </si>
  <si>
    <t xml:space="preserve"> - najam dvorane za koordinacijski sastanak s davateljima bespovratnih sredstava </t>
  </si>
  <si>
    <t xml:space="preserve">    udruga</t>
  </si>
  <si>
    <t xml:space="preserve">    usluge simultanog prijevoda - Lunima</t>
  </si>
  <si>
    <t xml:space="preserve"> - naknada troškova službenog putovanja (Hansal, Kaselj)</t>
  </si>
  <si>
    <t xml:space="preserve"> - Sophos licenca za 2013. godinu - Qubis</t>
  </si>
  <si>
    <t xml:space="preserve">KONTAKT TOČKA ZA PROGRAM EUROPA ZA GRAĐANE (EU-ECP) A 509 044  - IZVOR 52 </t>
  </si>
  <si>
    <t>preneseno iz 2012.:</t>
  </si>
  <si>
    <r>
      <t xml:space="preserve"> -</t>
    </r>
    <r>
      <rPr>
        <b/>
        <sz val="10"/>
        <color indexed="10"/>
        <rFont val="Times New Roman"/>
        <family val="1"/>
      </rPr>
      <t xml:space="preserve"> tekuće donacije</t>
    </r>
  </si>
  <si>
    <t>IPA 2011 - AKTIVNO CIVILNO DRUŠTVO ZA ODRŽIVOST POLITIČKIH REFORMI NAKON PRISTUPA RH U EU A 509 052</t>
  </si>
  <si>
    <t>UKUPNO  A 509 052</t>
  </si>
  <si>
    <t>IPA IV 2012 - 2013 JAČANJE ULOGE CIVILNOG DRUŠTVA ZA SOCIO-EKONOMSKI RAST I DEMOGRATSKI RAZVOJ  A 509 053</t>
  </si>
  <si>
    <t>3811 TEKUĆE DONACIJE U NOVCU - izvor 12</t>
  </si>
  <si>
    <t>UKUPNO  A 509 053</t>
  </si>
  <si>
    <t>MEĐUNARODNA RAZVOJNA SURADNJA - POTPORA RAZVOJA CIVILNOG DRUŠTVA A 509 062</t>
  </si>
  <si>
    <t>UKUPNO A 509 062</t>
  </si>
  <si>
    <t xml:space="preserve"> -  dnevnice za službeni put u zemlji</t>
  </si>
  <si>
    <t xml:space="preserve">  - naknade za prijevoz na službenom putu u zemlji</t>
  </si>
  <si>
    <t xml:space="preserve">   - preneseno iz 2012.</t>
  </si>
  <si>
    <t>sreću iz 2012. - izvor 41</t>
  </si>
  <si>
    <t xml:space="preserve">        IZVJEŠĆE O SREDSTVIMA I UTROŠKU SREDSTAVA OD 01.01. DO 31.03.2013.</t>
  </si>
  <si>
    <t xml:space="preserve"> - doprinosi za obvezno zdravstveno osiguranje (obaveza iz 2012.)</t>
  </si>
  <si>
    <t xml:space="preserve"> - doprinosi za obvezno zdravstveno osiguranje</t>
  </si>
  <si>
    <t xml:space="preserve">    mobilni telefoni (plaćeno za 12/12 i 01 - 02/13)</t>
  </si>
  <si>
    <t xml:space="preserve">    Metronet (plaćeno za 12/12 i 01 - 02/13, mjesečno 3.738,75 kn)</t>
  </si>
  <si>
    <t xml:space="preserve">    poštarina (otprema pošte i paketa, plaćeno za 12/12 i 01 - 02/13)</t>
  </si>
  <si>
    <t xml:space="preserve"> - tisak (dnevni i tjedni tisak, plaćeno za 12/12 i 01 - 02/13)</t>
  </si>
  <si>
    <t xml:space="preserve">    najam poslovnog prostora i parkirnih mjesta - Zagrebtower (plaćeno za 01 - 03/13)</t>
  </si>
  <si>
    <t xml:space="preserve">    akontacija za troškove održavanja - Zagrebtower (plaćeno za 01 - 03/13)</t>
  </si>
  <si>
    <t xml:space="preserve"> - održavanje računalne i serverske infrastrukture - Stromboli (plaćeno 01 - 03/13, mjesečno</t>
  </si>
  <si>
    <t xml:space="preserve">    4.375 kn)</t>
  </si>
  <si>
    <t xml:space="preserve"> - održavanje AV softwarea - Qubis (plaćeno za 2012. godinu)</t>
  </si>
  <si>
    <t xml:space="preserve"> - održavanje i programska podrška za korištenje računalnog programa Potpora-plus</t>
  </si>
  <si>
    <t xml:space="preserve">    (obaveza iz 2012.) - Impakt</t>
  </si>
  <si>
    <t xml:space="preserve"> - zatezne kamate </t>
  </si>
  <si>
    <t xml:space="preserve"> - najam dvorane: </t>
  </si>
  <si>
    <t xml:space="preserve">    koordinacijski sastanak s davateljima bespovratnih sredstava udruga - Hotel Dubrovnik</t>
  </si>
  <si>
    <t xml:space="preserve"> - dnevnice i prijevoz (Hansal, Kaselj)</t>
  </si>
  <si>
    <t>PHARE 2006 - PROGRAMI ZAJEDNICE - EUROPA ZA GRAĐANE  A 509 036 -             IZVOR 51</t>
  </si>
  <si>
    <t xml:space="preserve">3294 ČLANARINE </t>
  </si>
  <si>
    <t>PROVEDBA PROGRAMA ZAJEDNICE - EUROPA ZA GRAĐANE A 509 043 -                  IZVOR 12</t>
  </si>
  <si>
    <t xml:space="preserve"> - Udruga zdravi grad, Zagreb</t>
  </si>
  <si>
    <t xml:space="preserve"> - Udruga ZAMISLI, Zagreb</t>
  </si>
  <si>
    <t xml:space="preserve"> - Udruga Centar za socijalnu inkluziju, Šibenik</t>
  </si>
  <si>
    <t xml:space="preserve"> - naknade za prijevoz na službenom putu u zemlji</t>
  </si>
  <si>
    <t xml:space="preserve"> - upotreba osobnog automobila u službene svrhe </t>
  </si>
  <si>
    <t>UTROŠENO                                    01.01. - 31.03.2013.</t>
  </si>
  <si>
    <t xml:space="preserve"> - uključenje telefonske linije, programiranje brojeva na tel. centrali - Steiner telekomunikacije</t>
  </si>
  <si>
    <t xml:space="preserve">    Ružić - priprema i izrada video zapisa sa Info dana 2013.</t>
  </si>
  <si>
    <t xml:space="preserve">    stolovi, ormarići - Tehnopaneli</t>
  </si>
  <si>
    <t xml:space="preserve"> - Zelena akcija: Održivo koritenje obnovljivih prirodnih izvora</t>
  </si>
  <si>
    <t xml:space="preserve"> - Sophos licenca (plaćeno za razdoblje 01 - 06/13) - Qubis</t>
  </si>
  <si>
    <t xml:space="preserve">    - plan za 2013.</t>
  </si>
  <si>
    <t xml:space="preserve">                  10 URED ZA UDRUGE</t>
  </si>
  <si>
    <t>IPA 2009 - JAČANJE ODRŽIVOSTI I RAZVOJ ORGANIZACIJA CIVILNOGA DRUŠTVA (OCD-A) KAO PROAKTIVNIH DRUŠTVENIH DIONIKA PRI PROVEDBI PRAVNE STEČEVINE EU  A 509 047</t>
  </si>
  <si>
    <t>IPA 2010 - JAČANJE RAZVOJA ORGANIZACIJA CIVILNOG DRUŠTVA (OCD-a) U PODRUČJU JAVNOG ZAGOVARANJA I PRUŽANJA SOCIJALNIH USLUGA                                        A 509 048</t>
  </si>
  <si>
    <t>IPA IV 2012 - 2013 JAČANJE ULOGE CIVILNOG DRUŠTVA ZA SOCIO-EKONOMSKI RAST I DEMOKRATSKI RAZVOJ  A 509 053</t>
  </si>
  <si>
    <t>MEĐUNARODNA RAZVOJNA SURADNJA - POTPORA RAZVOJU CIVILNOG DRUŠTVA A 509 062</t>
  </si>
  <si>
    <t>IPA IV 2012 - 2013 IZRAVNA  DODJELA BESPOVRATNIH SREDSTAVA - URED ZA UDRUGE A 509 063    - IZVOR 12</t>
  </si>
  <si>
    <t>IPA IV 2012 - 2013 IZRAVNA  DODJELA BESPOVRATNIH SREDSTAVA - NACIONALNA ZAKLADA ZA RAZVOJ CIVILNOG DRUŠTVA  A 509 064  - IZVOR 12</t>
  </si>
  <si>
    <t xml:space="preserve"> - literatura (pretplata za 2013. godinu: Tim4pin)</t>
  </si>
  <si>
    <t xml:space="preserve"> - ostali rashodi za službena putovanja</t>
  </si>
  <si>
    <t xml:space="preserve"> - literatura (pretplata za 2013. godinu: Tim4pin, Informator, European Voice, Hrvatska i </t>
  </si>
  <si>
    <t xml:space="preserve">    komparativna javna uprava)</t>
  </si>
  <si>
    <t xml:space="preserve"> - ostalo (PVC čaše, adapter, punjač, kanta)</t>
  </si>
  <si>
    <t xml:space="preserve"> - cilindrični ključ, vrećice za usisavač</t>
  </si>
  <si>
    <t xml:space="preserve"> - čaše i vrčevi</t>
  </si>
  <si>
    <t xml:space="preserve"> - ljestve - Tehnodarija</t>
  </si>
  <si>
    <t xml:space="preserve">    DHL</t>
  </si>
  <si>
    <t xml:space="preserve"> - radovi na telefonskoj centrali - Steiner </t>
  </si>
  <si>
    <t xml:space="preserve">    Bajić - priprema materijala za moderiranje panel rasprave Zalaganjem za ljudska prava i </t>
  </si>
  <si>
    <t xml:space="preserve">    suzbijanjem diskriminacije do jednakih mogućnosti za sve u Kninu</t>
  </si>
  <si>
    <t xml:space="preserve">    Deme Deže - priprema materijala za moderiranje panel rasprave Volontiranjem protiv</t>
  </si>
  <si>
    <t xml:space="preserve">    nasilja mešu mladima u Osijeku</t>
  </si>
  <si>
    <t xml:space="preserve">    Šošić - priprema materijala za moderiranje panel rasprave Civilno društvo, EU fondovi i </t>
  </si>
  <si>
    <t xml:space="preserve">    održivi razvoj u Puli</t>
  </si>
  <si>
    <t xml:space="preserve">    Martinović - priprema i pakiranje materijala za slanje poštom</t>
  </si>
  <si>
    <t xml:space="preserve">    Fortunović Ercegović - snimanje događaja Dani udruga</t>
  </si>
  <si>
    <t xml:space="preserve">    Biro radost - priprema materijala i podrška u organizaciji Dana udruga</t>
  </si>
  <si>
    <t xml:space="preserve"> - grafičke i tiskarske usluge:</t>
  </si>
  <si>
    <t xml:space="preserve"> - programiranje i dizajn internetske stranice www.daniudruga.hr - Act printlab</t>
  </si>
  <si>
    <t xml:space="preserve">    dizajn i tisak plakata i zahvalnica za Dane otvorenih vrata udruga - Act printlab</t>
  </si>
  <si>
    <t xml:space="preserve"> - mobilni uređaji</t>
  </si>
  <si>
    <t xml:space="preserve"> - najam prijevoznih sredstava:</t>
  </si>
  <si>
    <t xml:space="preserve">    usluge simultanog prijevoda tijekom predstavljanja Europskog gospodarskog i socijalnog</t>
  </si>
  <si>
    <t xml:space="preserve">    vijeća - Lunima</t>
  </si>
  <si>
    <t xml:space="preserve">    Opalić - priprema materijala za internetsku stranicu i druga izdanja Ureda</t>
  </si>
  <si>
    <t xml:space="preserve">    Radonić - prijevod materijala za raspravu i radionicu Europska godina građana</t>
  </si>
  <si>
    <t xml:space="preserve">    dizajn i i tisak letka/infografika (udruge u RH) - Act printlab</t>
  </si>
  <si>
    <t xml:space="preserve">    najam dvorane za Raspravu otvoreno i odgovorno protiv korupcije - Gradska knjižnica </t>
  </si>
  <si>
    <t xml:space="preserve">    Marka Marulića</t>
  </si>
  <si>
    <t xml:space="preserve">     prijevoz na relaciji Zagreb-Split-Zagreb - Taxi služba Tomislav Sruk</t>
  </si>
  <si>
    <t>KONTAKT TOČKA ZA PROGRAM EUROPA ZA GRAĐANE (EU-ECP) A 509 044  - IZVOR 52 (preneseno iz 2012. godine 17.856,12 kn; uplata u 2013. godini u iznosu od 149.887,58 kn)</t>
  </si>
  <si>
    <t xml:space="preserve">    oglasi povodom Europske godine građana 2013. i Dana otvorenih vrata udruga:</t>
  </si>
  <si>
    <t xml:space="preserve">    sponzorirani članci</t>
  </si>
  <si>
    <t xml:space="preserve">    emitiranje radio spota - Multimedijski centar grupa</t>
  </si>
  <si>
    <t xml:space="preserve">    on-screen oglašavanje - Vox komunikacije</t>
  </si>
  <si>
    <t xml:space="preserve">    emitiranje radio i TV spota Europska godina građana 2013. i Dani otvorenih vrata udruga</t>
  </si>
  <si>
    <t xml:space="preserve">    - HRT</t>
  </si>
  <si>
    <t xml:space="preserve"> - najam opreme i dvorane za Europsku godinu građana 2013. i Dane otvorenih vrata udruga</t>
  </si>
  <si>
    <t xml:space="preserve">    - Nacionalna i sveučilišna knjižnica</t>
  </si>
  <si>
    <t xml:space="preserve">    izrada TV i radijskog spota - Fade in</t>
  </si>
  <si>
    <t xml:space="preserve">    Molnar, Jurašinović - priprema za moderiranje rasprave i radionice Europa za građane</t>
  </si>
  <si>
    <t xml:space="preserve"> - switch - Stromboli</t>
  </si>
  <si>
    <t xml:space="preserve"> - Hrvatski pravni centar</t>
  </si>
  <si>
    <t xml:space="preserve"> - Udruga Zelena Istra</t>
  </si>
  <si>
    <t xml:space="preserve"> - Jačanje kapaciteta Sveučilišnog sustava za stvaranje okvira za borbu protiv diskriminacije</t>
  </si>
  <si>
    <t xml:space="preserve">    i korupcije s ciljem poboljšanja akademskog integriteta</t>
  </si>
  <si>
    <t xml:space="preserve"> - Podrška vladavini prava</t>
  </si>
  <si>
    <t xml:space="preserve"> - BaBe</t>
  </si>
  <si>
    <t xml:space="preserve"> - Volonterski centar Zagreb</t>
  </si>
  <si>
    <t xml:space="preserve"> - Forum za slobodu odgoja</t>
  </si>
  <si>
    <t xml:space="preserve"> - PRONI Centar za socijalno podučavanje</t>
  </si>
  <si>
    <t xml:space="preserve"> - Zelena akcija</t>
  </si>
  <si>
    <t xml:space="preserve"> - DOOR</t>
  </si>
  <si>
    <t xml:space="preserve">IPA IV 2012 - 2013 IZRAVNA  DODJELA BESPOVRATNIH SREDSTAVA - NACIONALNA ZAKLADA ZA RAZVOJ CIVILNOG DRUŠTVA  A 509 064  </t>
  </si>
  <si>
    <t xml:space="preserve">    najam minibusa za prijevoz - Galop prijevoz</t>
  </si>
  <si>
    <t xml:space="preserve"> - pomoć za rođenje djeteta</t>
  </si>
  <si>
    <t xml:space="preserve">    Dragičević Veličković - priprema materijala za moderiranje panel rasprave Organizacije</t>
  </si>
  <si>
    <t xml:space="preserve">    civilnog društva i inititucije EU: kakav dijalog možemo očekivati</t>
  </si>
  <si>
    <t xml:space="preserve">    Jurinić - izrada pregleda projekata i programa OCD-a financiranih iz javnih izvora u 2012.</t>
  </si>
  <si>
    <t xml:space="preserve"> - održavanje AV softwarea - Qubis (plaćeno za 01 - 06/13)</t>
  </si>
  <si>
    <t xml:space="preserve"> - održavanje računalne i serverske infrastrukture - Stromboli i Krup elektronika (plaćeno za</t>
  </si>
  <si>
    <t xml:space="preserve"> - oblikovanje web stranice - Dizajn studio Mihalinec</t>
  </si>
  <si>
    <t xml:space="preserve">    stolovi, ormarići - Tehnopaneli, Velinac</t>
  </si>
  <si>
    <t xml:space="preserve">    Bjelić - unos podataka i priprema materijala za informativne biltene i net stranicu ureda</t>
  </si>
  <si>
    <t xml:space="preserve"> - dnevnice i prijevoz (Hansal, Kaselj, Filipec, Bulešić)</t>
  </si>
  <si>
    <t xml:space="preserve">    Šoštarić - statistička obrada i unos odataka u javnu bazu o financiranju udruga u 2012.</t>
  </si>
  <si>
    <t xml:space="preserve"> - dnevnice za službena putovanja u inozemstvu</t>
  </si>
  <si>
    <t xml:space="preserve">    Večernji list, 24 sata, Jutarnji list, Adriatic media</t>
  </si>
  <si>
    <t xml:space="preserve"> - povrat sredstava iz 2012. godine (326,99 euro)</t>
  </si>
  <si>
    <t>3812 TEKUĆE DONACIJE U NOVCU - izvor 54</t>
  </si>
  <si>
    <t xml:space="preserve"> - Sophos licenca (plaćeno za razdoblje 01 - 12/13) - Qubis</t>
  </si>
  <si>
    <t xml:space="preserve"> - laptop, PC i monitori - Analog bit</t>
  </si>
  <si>
    <t>izvor 54</t>
  </si>
  <si>
    <t xml:space="preserve"> - nagrada (jubilarna nagrada)</t>
  </si>
  <si>
    <t xml:space="preserve">    blagovaonska garnitura - KIKA</t>
  </si>
  <si>
    <t xml:space="preserve"> - kuhinjski aparati - BFM</t>
  </si>
  <si>
    <t>3234 KOMUNALNE USLUGE</t>
  </si>
  <si>
    <t xml:space="preserve"> - TRANSTEC</t>
  </si>
  <si>
    <t xml:space="preserve"> - elektro radovi - BFM</t>
  </si>
  <si>
    <t>4223 OPREMA ZA ODRAŽAVANJE I ZAŠTITU</t>
  </si>
  <si>
    <t>3812 TEKUĆE DONACIJE U NOVCU - Izvor 561</t>
  </si>
  <si>
    <t>ESF - izvor 561</t>
  </si>
  <si>
    <t xml:space="preserve"> - naknada za neiskorišteni godišnji odmor</t>
  </si>
  <si>
    <t xml:space="preserve">    najam poslovnog prostora i parkirnih mjesta - Zagrebtower (plaćeno za 01 - 12/13)</t>
  </si>
  <si>
    <t xml:space="preserve"> - vanjska reprezentacija (catering, voda)</t>
  </si>
  <si>
    <t xml:space="preserve">        IZVJEŠĆE O SREDSTVIMA I UTROŠKU SREDSTAVA OD 01.01. DO 31.12.2013.</t>
  </si>
  <si>
    <t>UTROŠENO                                    01.01. - 31.12.2013.</t>
  </si>
  <si>
    <t xml:space="preserve"> - torba za laptop - Analog Bit</t>
  </si>
  <si>
    <t xml:space="preserve"> - kuhalo za vodu i pribor za jelo</t>
  </si>
  <si>
    <t xml:space="preserve">    fiksni telefoni (HALO usluge, plaćeno za 12/12 i 01 - 11/13, mjesečno 168,44 kn)</t>
  </si>
  <si>
    <t xml:space="preserve">    mobilni telefoni (plaćeno za 12/12 i 01 - 11/13)</t>
  </si>
  <si>
    <t xml:space="preserve">    Internet (plaćeno za 12/12 i 01 - 11/13)</t>
  </si>
  <si>
    <t xml:space="preserve">    Metronet (plaćeno za 12/12 i 01 - 11/13)</t>
  </si>
  <si>
    <t xml:space="preserve">    poštarina (otprema pošte i paketa, plaćeno za 12/12 i 01 - 11/13)</t>
  </si>
  <si>
    <t xml:space="preserve"> - taxi usluge</t>
  </si>
  <si>
    <t xml:space="preserve"> - tisak (dnevni i tjedni tisak, plaćeno za 12/12 i 01 - 11/13)</t>
  </si>
  <si>
    <t xml:space="preserve"> - RTV pristojba (plaćeno za 01 - 12/13, mjesečno 80,00 kn za 1 TV)</t>
  </si>
  <si>
    <t xml:space="preserve">    emitiranje radio spota povodom Europske godine građana 2013 i Dana otvorenih vrata </t>
  </si>
  <si>
    <t xml:space="preserve"> - komunalna naknada (plaćeno za 06 - 12/13, mjesečno 465,03 kn)</t>
  </si>
  <si>
    <t xml:space="preserve">    najam aparata za vodu (plaćeno za 01 - 12/13) - Bionatura</t>
  </si>
  <si>
    <t xml:space="preserve">    akontacija za troškove održavanja - Zagrebtower (plaćeno za 01 - 12/13)</t>
  </si>
  <si>
    <t xml:space="preserve">    01 - 12/13, mjesečno 4.375,00 kn)</t>
  </si>
  <si>
    <t xml:space="preserve"> - interna  reprezentacija (plaćeno za 01/13, 03/13, 07/13, 10/13 i 12/13)</t>
  </si>
  <si>
    <t xml:space="preserve"> -  Zagreb Eye - ulaznice za posjet vidikovcu Zagreb Eye za sudionike regionalne radionice u </t>
  </si>
  <si>
    <t xml:space="preserve">    kuhinjski elementi - BFM</t>
  </si>
  <si>
    <t xml:space="preserve"> - plaćeno za 12/12 i 01 - 11/13</t>
  </si>
  <si>
    <t xml:space="preserve">    relacija : Zagreb - Knin - Zagreb</t>
  </si>
  <si>
    <t xml:space="preserve">                   Zagreb - Pula - Zagreb</t>
  </si>
  <si>
    <t xml:space="preserve"> - hotelski smještaj u Kninu - Hotel Mihovil Knin</t>
  </si>
  <si>
    <t xml:space="preserve">    Roginek - priprema materijala za raspravu Europska godina građana </t>
  </si>
  <si>
    <t xml:space="preserve"> - dizajn i prijelom izvješća o radu za 2011. i 2012. - Kerschoffset</t>
  </si>
  <si>
    <t xml:space="preserve"> - tiskanje izvješća o radu Ureda - Kerschoffset</t>
  </si>
  <si>
    <t xml:space="preserve">    tisak i dorada izvješća o financiranju projekata i programa OCD-a uz javnih izvora u 2012.</t>
  </si>
  <si>
    <t xml:space="preserve"> - dizajn i tisak mape i dizajn godišnjeg izvještaja - Act Printlab</t>
  </si>
  <si>
    <t xml:space="preserve"> - dizajn, izrada i tisak deklaracije - Act Printlab</t>
  </si>
  <si>
    <t xml:space="preserve"> - dizaj i grafička priprema materijala o financijranju projekata i programa udruga iz javnih </t>
  </si>
  <si>
    <t xml:space="preserve">    izvora (uključujući i CD) - Ermego</t>
  </si>
  <si>
    <t xml:space="preserve"> - dnevnice za službena putovanja u zemlji</t>
  </si>
  <si>
    <t xml:space="preserve"> - troškovi smještaja na službenom putovanju u zemlji </t>
  </si>
  <si>
    <t xml:space="preserve"> - Energetski institut Hrvoje Požar</t>
  </si>
  <si>
    <t xml:space="preserve"> - Mreža Mladih Hrvatske</t>
  </si>
  <si>
    <t xml:space="preserve"> - Udruga mladih "Breza"</t>
  </si>
  <si>
    <t xml:space="preserve"> - Institut saveza za tranzicijska istraživanja i nacionalnu edukaciju</t>
  </si>
  <si>
    <t xml:space="preserve"> - Centar za socijalnu inkluziju Šibenik</t>
  </si>
  <si>
    <t xml:space="preserve"> - Otvorene medijske grupacije</t>
  </si>
  <si>
    <t xml:space="preserve"> - CESI</t>
  </si>
  <si>
    <t xml:space="preserve"> - Udruga Pospero</t>
  </si>
  <si>
    <t xml:space="preserve"> - Udruga Zvonimir</t>
  </si>
  <si>
    <t xml:space="preserve"> - Savez udruga Operacija grad</t>
  </si>
  <si>
    <t xml:space="preserve"> - Udruga za promicanje ljudskih prava i medijskih sloboda</t>
  </si>
  <si>
    <t xml:space="preserve"> - Udruga za rad s mladima Breza</t>
  </si>
  <si>
    <t xml:space="preserve"> - Udruga slijepih Varaždinske županije</t>
  </si>
  <si>
    <t xml:space="preserve"> - avio karte sudionika regionalne radionice "Kako pratiti napredak na području suradnje</t>
  </si>
  <si>
    <t xml:space="preserve">    države i civilnog društva u procesu pristupanja EU"</t>
  </si>
  <si>
    <t>3211 SLUŽBENA PUTOVANJA - izvor 12</t>
  </si>
  <si>
    <t>3233 USLUGE PROMIDŽBE I INFORMIRANJA - izvor 12</t>
  </si>
  <si>
    <t>3237 INTELEKTUALNE I OSOBNE USLUGE - izvor 12</t>
  </si>
  <si>
    <t>3239 OSTALE USLUGE - izvor 12</t>
  </si>
  <si>
    <t>3293 REPREZENTACIJA - izvor 12</t>
  </si>
  <si>
    <t xml:space="preserve"> - Microsoft licence - Span</t>
  </si>
  <si>
    <t xml:space="preserve"> - multifunkcionalni uređaj - Copia Forum</t>
  </si>
  <si>
    <t xml:space="preserve"> - darovi za djecu </t>
  </si>
  <si>
    <t xml:space="preserve"> - seminari, izobrazbe, savjetovanja, usavršavanja iz područja javne nabave - TEB, Novi</t>
  </si>
  <si>
    <t xml:space="preserve">    informator</t>
  </si>
  <si>
    <t xml:space="preserve"> - program arhivskog osposobljavanja - Hrvatski državni arhiv</t>
  </si>
  <si>
    <t xml:space="preserve">    CD,  kartoni za tiskanje)</t>
  </si>
  <si>
    <t xml:space="preserve"> - uredske potrepštine (bilježnice, čaše, blokovi, olovke, koverte, etikete, mape, registratori,</t>
  </si>
  <si>
    <t>Izvršenje je u skladu sa Uputom Mfin. prema kojoj u slučaju kada proračunski korisnik na 4. razini aktivnosti/projekta ima manje planirana sredstva od potrebnih može izvršavati rashode i izdatke na toj razini iznad plana bez prethodne suglasnosti Mfin, a do visine raspoloživih sredstava na 3. razini ***</t>
  </si>
  <si>
    <t xml:space="preserve">    oglasni prostor Dana otvorenih varata udruga 2013 (autobusi i tramvaji) - B1 plakati</t>
  </si>
  <si>
    <t xml:space="preserve">    EU dom Dubrovnik - vođenje rasprave</t>
  </si>
  <si>
    <t xml:space="preserve"> - unapređenje aplikacijskog sustava za Bazu udruga - Krup elektronika</t>
  </si>
  <si>
    <t xml:space="preserve">    tisak plakata - B1 plakati</t>
  </si>
  <si>
    <t xml:space="preserve">    organizaciji Ureda za udruge i MVEP-a</t>
  </si>
  <si>
    <t xml:space="preserve"> - hotelski smještaj u hotelu Laurus Bellevue - Split</t>
  </si>
  <si>
    <t xml:space="preserve"> - Partnerstvo za društveni razvoj </t>
  </si>
  <si>
    <t xml:space="preserve"> - The Equal Rights Trust</t>
  </si>
  <si>
    <t xml:space="preserve"> - Croatian Institute for Local Government</t>
  </si>
  <si>
    <t xml:space="preserve"> - Transparency International Croatia</t>
  </si>
  <si>
    <t xml:space="preserve"> - Baltic Environmental Forum Deutschland</t>
  </si>
  <si>
    <t xml:space="preserve"> - Partnership for Social Development</t>
  </si>
  <si>
    <t xml:space="preserve"> - regionalna radionica "Kako pratiti napredak na području suradnje države i civilnog </t>
  </si>
  <si>
    <t xml:space="preserve">   društva u procesu pristupanja EU" :</t>
  </si>
  <si>
    <t xml:space="preserve">    hotelski smještaj - Hotel Astoria</t>
  </si>
  <si>
    <t xml:space="preserve">    Izvornik</t>
  </si>
  <si>
    <t xml:space="preserve">    Mance</t>
  </si>
  <si>
    <t xml:space="preserve">    udruga 2013 - Fakultet političkih znanosti</t>
  </si>
  <si>
    <t xml:space="preserve">    Pajić Jurinić - lektura izvješća o radu</t>
  </si>
  <si>
    <t xml:space="preserve">    -  Printera grupa</t>
  </si>
  <si>
    <t xml:space="preserve">    prijevoz sudionika radionice - Taxi v. M. Sokačić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</si>
</sst>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9"/>
      <name val="Arial"/>
      <family val="2"/>
    </font>
    <font>
      <b/>
      <sz val="10"/>
      <color indexed="10"/>
      <name val="Times New Roman"/>
      <family val="1"/>
    </font>
    <font>
      <sz val="10"/>
      <name val="Times New Roman CE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Times New Roman"/>
      <family val="1"/>
    </font>
    <font>
      <b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4" fillId="0" borderId="0" xfId="62" applyFont="1" applyBorder="1">
      <alignment/>
      <protection/>
    </xf>
    <xf numFmtId="0" fontId="5" fillId="0" borderId="0" xfId="62" applyFont="1">
      <alignment/>
      <protection/>
    </xf>
    <xf numFmtId="0" fontId="4" fillId="0" borderId="0" xfId="62" applyFont="1">
      <alignment/>
      <protection/>
    </xf>
    <xf numFmtId="0" fontId="2" fillId="0" borderId="0" xfId="62">
      <alignment/>
      <protection/>
    </xf>
    <xf numFmtId="0" fontId="4" fillId="0" borderId="10" xfId="62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horizontal="center" vertical="center"/>
      <protection/>
    </xf>
    <xf numFmtId="1" fontId="4" fillId="0" borderId="10" xfId="62" applyNumberFormat="1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left" vertical="center"/>
      <protection/>
    </xf>
    <xf numFmtId="4" fontId="4" fillId="0" borderId="11" xfId="62" applyNumberFormat="1" applyFont="1" applyBorder="1" applyAlignment="1">
      <alignment horizontal="right" vertical="distributed"/>
      <protection/>
    </xf>
    <xf numFmtId="1" fontId="4" fillId="0" borderId="11" xfId="62" applyNumberFormat="1" applyFont="1" applyBorder="1" applyAlignment="1">
      <alignment horizontal="right" vertical="distributed"/>
      <protection/>
    </xf>
    <xf numFmtId="0" fontId="4" fillId="0" borderId="12" xfId="62" applyFont="1" applyBorder="1" applyAlignment="1">
      <alignment horizontal="left" vertical="center"/>
      <protection/>
    </xf>
    <xf numFmtId="4" fontId="4" fillId="0" borderId="12" xfId="62" applyNumberFormat="1" applyFont="1" applyBorder="1" applyAlignment="1">
      <alignment horizontal="right" vertical="distributed"/>
      <protection/>
    </xf>
    <xf numFmtId="1" fontId="4" fillId="0" borderId="12" xfId="62" applyNumberFormat="1" applyFont="1" applyBorder="1" applyAlignment="1">
      <alignment horizontal="right" vertical="distributed"/>
      <protection/>
    </xf>
    <xf numFmtId="4" fontId="4" fillId="0" borderId="13" xfId="62" applyNumberFormat="1" applyFont="1" applyBorder="1" applyAlignment="1">
      <alignment horizontal="right" vertical="distributed"/>
      <protection/>
    </xf>
    <xf numFmtId="1" fontId="4" fillId="0" borderId="13" xfId="62" applyNumberFormat="1" applyFont="1" applyBorder="1" applyAlignment="1">
      <alignment horizontal="right" vertical="distributed"/>
      <protection/>
    </xf>
    <xf numFmtId="0" fontId="4" fillId="0" borderId="12" xfId="62" applyFont="1" applyBorder="1" applyAlignment="1">
      <alignment horizontal="left" vertical="center" wrapText="1"/>
      <protection/>
    </xf>
    <xf numFmtId="4" fontId="4" fillId="0" borderId="14" xfId="62" applyNumberFormat="1" applyFont="1" applyBorder="1" applyAlignment="1">
      <alignment horizontal="right" vertical="distributed"/>
      <protection/>
    </xf>
    <xf numFmtId="0" fontId="4" fillId="0" borderId="11" xfId="62" applyFont="1" applyBorder="1" applyAlignment="1">
      <alignment horizontal="left" vertical="center" wrapText="1"/>
      <protection/>
    </xf>
    <xf numFmtId="4" fontId="4" fillId="0" borderId="11" xfId="62" applyNumberFormat="1" applyFont="1" applyFill="1" applyBorder="1" applyAlignment="1">
      <alignment horizontal="right" vertical="distributed"/>
      <protection/>
    </xf>
    <xf numFmtId="0" fontId="4" fillId="0" borderId="12" xfId="62" applyFont="1" applyBorder="1">
      <alignment/>
      <protection/>
    </xf>
    <xf numFmtId="4" fontId="4" fillId="0" borderId="12" xfId="62" applyNumberFormat="1" applyFont="1" applyFill="1" applyBorder="1" applyAlignment="1">
      <alignment horizontal="right" vertical="distributed"/>
      <protection/>
    </xf>
    <xf numFmtId="0" fontId="4" fillId="0" borderId="13" xfId="62" applyFont="1" applyBorder="1" applyAlignment="1">
      <alignment horizontal="left" vertical="center" wrapText="1"/>
      <protection/>
    </xf>
    <xf numFmtId="4" fontId="4" fillId="0" borderId="15" xfId="62" applyNumberFormat="1" applyFont="1" applyBorder="1" applyAlignment="1">
      <alignment horizontal="right" vertical="distributed"/>
      <protection/>
    </xf>
    <xf numFmtId="0" fontId="4" fillId="0" borderId="10" xfId="62" applyFont="1" applyBorder="1">
      <alignment/>
      <protection/>
    </xf>
    <xf numFmtId="0" fontId="4" fillId="0" borderId="14" xfId="62" applyFont="1" applyBorder="1" applyAlignment="1">
      <alignment horizontal="left" vertical="center" wrapText="1"/>
      <protection/>
    </xf>
    <xf numFmtId="0" fontId="4" fillId="0" borderId="15" xfId="0" applyNumberFormat="1" applyFont="1" applyBorder="1" applyAlignment="1">
      <alignment vertical="center" wrapText="1"/>
    </xf>
    <xf numFmtId="0" fontId="4" fillId="0" borderId="11" xfId="62" applyFont="1" applyFill="1" applyBorder="1" applyAlignment="1">
      <alignment horizontal="left" vertical="center" wrapText="1"/>
      <protection/>
    </xf>
    <xf numFmtId="1" fontId="4" fillId="0" borderId="11" xfId="62" applyNumberFormat="1" applyFont="1" applyFill="1" applyBorder="1" applyAlignment="1">
      <alignment horizontal="right" vertical="distributed"/>
      <protection/>
    </xf>
    <xf numFmtId="0" fontId="4" fillId="0" borderId="16" xfId="62" applyFont="1" applyFill="1" applyBorder="1" applyAlignment="1">
      <alignment horizontal="left" vertical="center" wrapText="1"/>
      <protection/>
    </xf>
    <xf numFmtId="0" fontId="4" fillId="0" borderId="0" xfId="62" applyFont="1" applyFill="1" applyBorder="1">
      <alignment/>
      <protection/>
    </xf>
    <xf numFmtId="1" fontId="4" fillId="0" borderId="12" xfId="62" applyNumberFormat="1" applyFont="1" applyFill="1" applyBorder="1" applyAlignment="1">
      <alignment horizontal="right" vertical="distributed"/>
      <protection/>
    </xf>
    <xf numFmtId="0" fontId="4" fillId="0" borderId="13" xfId="62" applyFont="1" applyFill="1" applyBorder="1" applyAlignment="1">
      <alignment horizontal="left" vertical="center" wrapText="1"/>
      <protection/>
    </xf>
    <xf numFmtId="4" fontId="4" fillId="0" borderId="13" xfId="62" applyNumberFormat="1" applyFont="1" applyFill="1" applyBorder="1" applyAlignment="1">
      <alignment horizontal="right" vertical="distributed"/>
      <protection/>
    </xf>
    <xf numFmtId="1" fontId="4" fillId="0" borderId="13" xfId="62" applyNumberFormat="1" applyFont="1" applyFill="1" applyBorder="1" applyAlignment="1">
      <alignment horizontal="right" vertical="distributed"/>
      <protection/>
    </xf>
    <xf numFmtId="0" fontId="4" fillId="0" borderId="16" xfId="62" applyFont="1" applyBorder="1" applyAlignment="1">
      <alignment horizontal="left" vertical="center" wrapText="1"/>
      <protection/>
    </xf>
    <xf numFmtId="4" fontId="4" fillId="0" borderId="17" xfId="62" applyNumberFormat="1" applyFont="1" applyBorder="1" applyAlignment="1">
      <alignment horizontal="right" vertical="distributed"/>
      <protection/>
    </xf>
    <xf numFmtId="0" fontId="4" fillId="0" borderId="15" xfId="62" applyFont="1" applyFill="1" applyBorder="1" applyAlignment="1">
      <alignment horizontal="left" vertical="center" wrapText="1"/>
      <protection/>
    </xf>
    <xf numFmtId="0" fontId="5" fillId="0" borderId="15" xfId="62" applyFont="1" applyBorder="1" applyAlignment="1">
      <alignment horizontal="left" vertical="center" wrapText="1"/>
      <protection/>
    </xf>
    <xf numFmtId="0" fontId="5" fillId="0" borderId="13" xfId="62" applyFont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4" fontId="5" fillId="0" borderId="13" xfId="62" applyNumberFormat="1" applyFont="1" applyBorder="1" applyAlignment="1">
      <alignment horizontal="right" vertical="distributed"/>
      <protection/>
    </xf>
    <xf numFmtId="4" fontId="5" fillId="0" borderId="15" xfId="62" applyNumberFormat="1" applyFont="1" applyBorder="1" applyAlignment="1">
      <alignment horizontal="right" vertical="distributed"/>
      <protection/>
    </xf>
    <xf numFmtId="1" fontId="5" fillId="0" borderId="13" xfId="62" applyNumberFormat="1" applyFont="1" applyBorder="1" applyAlignment="1">
      <alignment horizontal="right" vertical="distributed"/>
      <protection/>
    </xf>
    <xf numFmtId="0" fontId="5" fillId="0" borderId="0" xfId="62" applyFont="1" applyBorder="1">
      <alignment/>
      <protection/>
    </xf>
    <xf numFmtId="0" fontId="5" fillId="0" borderId="10" xfId="62" applyFont="1" applyBorder="1" applyAlignment="1">
      <alignment horizontal="left" vertical="center" wrapText="1"/>
      <protection/>
    </xf>
    <xf numFmtId="4" fontId="5" fillId="0" borderId="10" xfId="62" applyNumberFormat="1" applyFont="1" applyBorder="1" applyAlignment="1">
      <alignment horizontal="right" vertical="distributed"/>
      <protection/>
    </xf>
    <xf numFmtId="1" fontId="5" fillId="0" borderId="10" xfId="62" applyNumberFormat="1" applyFont="1" applyBorder="1" applyAlignment="1">
      <alignment horizontal="right" vertical="distributed"/>
      <protection/>
    </xf>
    <xf numFmtId="0" fontId="5" fillId="0" borderId="13" xfId="62" applyFont="1" applyBorder="1" applyAlignment="1">
      <alignment horizontal="left" vertical="center"/>
      <protection/>
    </xf>
    <xf numFmtId="4" fontId="5" fillId="0" borderId="0" xfId="62" applyNumberFormat="1" applyFont="1" applyBorder="1" applyAlignment="1">
      <alignment horizontal="right" vertical="distributed"/>
      <protection/>
    </xf>
    <xf numFmtId="0" fontId="5" fillId="0" borderId="15" xfId="62" applyFont="1" applyFill="1" applyBorder="1" applyAlignment="1">
      <alignment horizontal="left" vertical="center" wrapText="1"/>
      <protection/>
    </xf>
    <xf numFmtId="4" fontId="5" fillId="0" borderId="13" xfId="62" applyNumberFormat="1" applyFont="1" applyFill="1" applyBorder="1" applyAlignment="1">
      <alignment horizontal="right" vertical="distributed"/>
      <protection/>
    </xf>
    <xf numFmtId="4" fontId="5" fillId="0" borderId="10" xfId="62" applyNumberFormat="1" applyFont="1" applyFill="1" applyBorder="1" applyAlignment="1">
      <alignment horizontal="right" vertical="distributed"/>
      <protection/>
    </xf>
    <xf numFmtId="4" fontId="4" fillId="0" borderId="16" xfId="62" applyNumberFormat="1" applyFont="1" applyBorder="1" applyAlignment="1">
      <alignment horizontal="right" vertical="distributed"/>
      <protection/>
    </xf>
    <xf numFmtId="0" fontId="5" fillId="0" borderId="18" xfId="62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12" xfId="62" applyFont="1" applyFill="1" applyBorder="1">
      <alignment/>
      <protection/>
    </xf>
    <xf numFmtId="0" fontId="5" fillId="0" borderId="12" xfId="62" applyFont="1" applyFill="1" applyBorder="1">
      <alignment/>
      <protection/>
    </xf>
    <xf numFmtId="4" fontId="4" fillId="0" borderId="10" xfId="62" applyNumberFormat="1" applyFont="1" applyFill="1" applyBorder="1" applyAlignment="1">
      <alignment horizontal="right" vertical="distributed"/>
      <protection/>
    </xf>
    <xf numFmtId="1" fontId="4" fillId="0" borderId="10" xfId="62" applyNumberFormat="1" applyFont="1" applyFill="1" applyBorder="1" applyAlignment="1">
      <alignment horizontal="right" vertical="distributed"/>
      <protection/>
    </xf>
    <xf numFmtId="4" fontId="2" fillId="0" borderId="0" xfId="62" applyNumberFormat="1">
      <alignment/>
      <protection/>
    </xf>
    <xf numFmtId="0" fontId="4" fillId="11" borderId="0" xfId="62" applyFont="1" applyFill="1" applyBorder="1">
      <alignment/>
      <protection/>
    </xf>
    <xf numFmtId="0" fontId="4" fillId="11" borderId="0" xfId="62" applyFont="1" applyFill="1">
      <alignment/>
      <protection/>
    </xf>
    <xf numFmtId="0" fontId="5" fillId="0" borderId="15" xfId="62" applyFont="1" applyBorder="1" applyAlignment="1">
      <alignment horizontal="left" vertical="center"/>
      <protection/>
    </xf>
    <xf numFmtId="0" fontId="5" fillId="0" borderId="13" xfId="62" applyFont="1" applyFill="1" applyBorder="1" applyAlignment="1">
      <alignment horizontal="left" vertical="center" wrapText="1"/>
      <protection/>
    </xf>
    <xf numFmtId="1" fontId="5" fillId="0" borderId="13" xfId="62" applyNumberFormat="1" applyFont="1" applyFill="1" applyBorder="1" applyAlignment="1">
      <alignment horizontal="right" vertical="distributed"/>
      <protection/>
    </xf>
    <xf numFmtId="0" fontId="5" fillId="0" borderId="13" xfId="62" applyFont="1" applyFill="1" applyBorder="1">
      <alignment/>
      <protection/>
    </xf>
    <xf numFmtId="1" fontId="5" fillId="0" borderId="10" xfId="62" applyNumberFormat="1" applyFont="1" applyFill="1" applyBorder="1" applyAlignment="1">
      <alignment horizontal="right" vertical="distributed"/>
      <protection/>
    </xf>
    <xf numFmtId="0" fontId="5" fillId="0" borderId="10" xfId="62" applyFont="1" applyFill="1" applyBorder="1">
      <alignment/>
      <protection/>
    </xf>
    <xf numFmtId="0" fontId="5" fillId="0" borderId="15" xfId="59" applyFont="1" applyBorder="1" applyAlignment="1">
      <alignment horizontal="left" vertical="distributed" wrapText="1"/>
      <protection/>
    </xf>
    <xf numFmtId="0" fontId="4" fillId="0" borderId="11" xfId="62" applyFont="1" applyFill="1" applyBorder="1">
      <alignment/>
      <protection/>
    </xf>
    <xf numFmtId="0" fontId="5" fillId="0" borderId="13" xfId="60" applyFont="1" applyFill="1" applyBorder="1" applyAlignment="1">
      <alignment horizontal="left" vertical="center" wrapText="1"/>
      <protection/>
    </xf>
    <xf numFmtId="0" fontId="5" fillId="0" borderId="18" xfId="62" applyFont="1" applyBorder="1" applyAlignment="1">
      <alignment horizontal="left" vertical="center" wrapText="1"/>
      <protection/>
    </xf>
    <xf numFmtId="4" fontId="4" fillId="0" borderId="18" xfId="62" applyNumberFormat="1" applyFont="1" applyBorder="1" applyAlignment="1">
      <alignment horizontal="right" vertical="distributed"/>
      <protection/>
    </xf>
    <xf numFmtId="4" fontId="5" fillId="0" borderId="18" xfId="62" applyNumberFormat="1" applyFont="1" applyBorder="1" applyAlignment="1">
      <alignment horizontal="right" vertical="distributed"/>
      <protection/>
    </xf>
    <xf numFmtId="0" fontId="4" fillId="0" borderId="16" xfId="62" applyFont="1" applyBorder="1" applyAlignment="1">
      <alignment horizontal="left" vertical="center"/>
      <protection/>
    </xf>
    <xf numFmtId="4" fontId="5" fillId="0" borderId="19" xfId="62" applyNumberFormat="1" applyFont="1" applyBorder="1" applyAlignment="1">
      <alignment horizontal="right" vertical="distributed"/>
      <protection/>
    </xf>
    <xf numFmtId="0" fontId="4" fillId="0" borderId="14" xfId="62" applyFont="1" applyFill="1" applyBorder="1" applyAlignment="1">
      <alignment horizontal="left" vertical="center" wrapText="1"/>
      <protection/>
    </xf>
    <xf numFmtId="0" fontId="4" fillId="0" borderId="13" xfId="62" applyFont="1" applyBorder="1" applyAlignment="1">
      <alignment horizontal="left" vertical="center"/>
      <protection/>
    </xf>
    <xf numFmtId="0" fontId="5" fillId="0" borderId="0" xfId="62" applyFont="1" applyFill="1" applyBorder="1">
      <alignment/>
      <protection/>
    </xf>
    <xf numFmtId="0" fontId="2" fillId="0" borderId="0" xfId="62" applyFont="1">
      <alignment/>
      <protection/>
    </xf>
    <xf numFmtId="0" fontId="4" fillId="0" borderId="18" xfId="62" applyFont="1" applyBorder="1" applyAlignment="1">
      <alignment horizontal="center" vertical="center"/>
      <protection/>
    </xf>
    <xf numFmtId="4" fontId="4" fillId="0" borderId="15" xfId="62" applyNumberFormat="1" applyFont="1" applyFill="1" applyBorder="1" applyAlignment="1">
      <alignment horizontal="right" vertical="distributed"/>
      <protection/>
    </xf>
    <xf numFmtId="4" fontId="5" fillId="0" borderId="15" xfId="62" applyNumberFormat="1" applyFont="1" applyFill="1" applyBorder="1" applyAlignment="1">
      <alignment horizontal="right" vertical="distributed"/>
      <protection/>
    </xf>
    <xf numFmtId="4" fontId="5" fillId="0" borderId="18" xfId="62" applyNumberFormat="1" applyFont="1" applyFill="1" applyBorder="1" applyAlignment="1">
      <alignment horizontal="right" vertical="distributed"/>
      <protection/>
    </xf>
    <xf numFmtId="4" fontId="4" fillId="0" borderId="16" xfId="62" applyNumberFormat="1" applyFont="1" applyFill="1" applyBorder="1" applyAlignment="1">
      <alignment horizontal="right" vertical="distributed"/>
      <protection/>
    </xf>
    <xf numFmtId="4" fontId="4" fillId="0" borderId="14" xfId="62" applyNumberFormat="1" applyFont="1" applyFill="1" applyBorder="1" applyAlignment="1">
      <alignment horizontal="right" vertical="distributed"/>
      <protection/>
    </xf>
    <xf numFmtId="0" fontId="10" fillId="11" borderId="0" xfId="62" applyFont="1" applyFill="1">
      <alignment/>
      <protection/>
    </xf>
    <xf numFmtId="4" fontId="5" fillId="0" borderId="13" xfId="62" applyNumberFormat="1" applyFont="1" applyFill="1" applyBorder="1" applyAlignment="1">
      <alignment vertical="distributed"/>
      <protection/>
    </xf>
    <xf numFmtId="0" fontId="5" fillId="0" borderId="0" xfId="62" applyFont="1" applyFill="1">
      <alignment/>
      <protection/>
    </xf>
    <xf numFmtId="0" fontId="4" fillId="0" borderId="10" xfId="62" applyFont="1" applyFill="1" applyBorder="1">
      <alignment/>
      <protection/>
    </xf>
    <xf numFmtId="4" fontId="5" fillId="0" borderId="15" xfId="62" applyNumberFormat="1" applyFont="1" applyBorder="1" applyAlignment="1">
      <alignment horizontal="left" vertical="distributed"/>
      <protection/>
    </xf>
    <xf numFmtId="0" fontId="4" fillId="0" borderId="19" xfId="62" applyFont="1" applyBorder="1" applyAlignment="1">
      <alignment horizontal="center" vertical="center"/>
      <protection/>
    </xf>
    <xf numFmtId="4" fontId="4" fillId="0" borderId="10" xfId="62" applyNumberFormat="1" applyFont="1" applyBorder="1" applyAlignment="1">
      <alignment horizontal="center" vertical="center"/>
      <protection/>
    </xf>
    <xf numFmtId="4" fontId="4" fillId="0" borderId="0" xfId="62" applyNumberFormat="1" applyFont="1">
      <alignment/>
      <protection/>
    </xf>
    <xf numFmtId="0" fontId="4" fillId="3" borderId="11" xfId="62" applyFont="1" applyFill="1" applyBorder="1" applyAlignment="1">
      <alignment horizontal="left" vertical="center"/>
      <protection/>
    </xf>
    <xf numFmtId="4" fontId="4" fillId="3" borderId="16" xfId="62" applyNumberFormat="1" applyFont="1" applyFill="1" applyBorder="1" applyAlignment="1">
      <alignment horizontal="right" vertical="distributed"/>
      <protection/>
    </xf>
    <xf numFmtId="4" fontId="4" fillId="3" borderId="11" xfId="62" applyNumberFormat="1" applyFont="1" applyFill="1" applyBorder="1" applyAlignment="1">
      <alignment horizontal="right" vertical="distributed"/>
      <protection/>
    </xf>
    <xf numFmtId="1" fontId="4" fillId="3" borderId="11" xfId="62" applyNumberFormat="1" applyFont="1" applyFill="1" applyBorder="1" applyAlignment="1">
      <alignment horizontal="right" vertical="distributed"/>
      <protection/>
    </xf>
    <xf numFmtId="0" fontId="4" fillId="3" borderId="0" xfId="62" applyFont="1" applyFill="1" applyBorder="1">
      <alignment/>
      <protection/>
    </xf>
    <xf numFmtId="0" fontId="4" fillId="3" borderId="12" xfId="62" applyFont="1" applyFill="1" applyBorder="1">
      <alignment/>
      <protection/>
    </xf>
    <xf numFmtId="0" fontId="4" fillId="3" borderId="18" xfId="62" applyFont="1" applyFill="1" applyBorder="1" applyAlignment="1">
      <alignment horizontal="left" vertical="center" wrapText="1"/>
      <protection/>
    </xf>
    <xf numFmtId="4" fontId="4" fillId="3" borderId="18" xfId="62" applyNumberFormat="1" applyFont="1" applyFill="1" applyBorder="1" applyAlignment="1">
      <alignment horizontal="right" vertical="distributed"/>
      <protection/>
    </xf>
    <xf numFmtId="4" fontId="4" fillId="3" borderId="10" xfId="62" applyNumberFormat="1" applyFont="1" applyFill="1" applyBorder="1" applyAlignment="1">
      <alignment horizontal="right" vertical="distributed"/>
      <protection/>
    </xf>
    <xf numFmtId="1" fontId="4" fillId="3" borderId="10" xfId="62" applyNumberFormat="1" applyFont="1" applyFill="1" applyBorder="1" applyAlignment="1">
      <alignment vertical="distributed"/>
      <protection/>
    </xf>
    <xf numFmtId="4" fontId="4" fillId="3" borderId="10" xfId="62" applyNumberFormat="1" applyFont="1" applyFill="1" applyBorder="1" applyAlignment="1">
      <alignment vertical="distributed"/>
      <protection/>
    </xf>
    <xf numFmtId="1" fontId="4" fillId="3" borderId="10" xfId="62" applyNumberFormat="1" applyFont="1" applyFill="1" applyBorder="1" applyAlignment="1">
      <alignment horizontal="right" vertical="distributed"/>
      <protection/>
    </xf>
    <xf numFmtId="0" fontId="4" fillId="3" borderId="12" xfId="59" applyFont="1" applyFill="1" applyBorder="1" applyAlignment="1">
      <alignment horizontal="left" vertical="distributed" wrapText="1"/>
      <protection/>
    </xf>
    <xf numFmtId="0" fontId="6" fillId="3" borderId="0" xfId="62" applyFont="1" applyFill="1">
      <alignment/>
      <protection/>
    </xf>
    <xf numFmtId="0" fontId="2" fillId="3" borderId="0" xfId="62" applyFont="1" applyFill="1">
      <alignment/>
      <protection/>
    </xf>
    <xf numFmtId="0" fontId="4" fillId="3" borderId="16" xfId="62" applyFont="1" applyFill="1" applyBorder="1" applyAlignment="1">
      <alignment horizontal="left" vertical="center" wrapText="1"/>
      <protection/>
    </xf>
    <xf numFmtId="0" fontId="2" fillId="3" borderId="0" xfId="62" applyFill="1">
      <alignment/>
      <protection/>
    </xf>
    <xf numFmtId="0" fontId="2" fillId="9" borderId="0" xfId="62" applyFill="1">
      <alignment/>
      <protection/>
    </xf>
    <xf numFmtId="1" fontId="4" fillId="3" borderId="13" xfId="62" applyNumberFormat="1" applyFont="1" applyFill="1" applyBorder="1" applyAlignment="1">
      <alignment horizontal="right" vertical="distributed"/>
      <protection/>
    </xf>
    <xf numFmtId="4" fontId="4" fillId="3" borderId="13" xfId="62" applyNumberFormat="1" applyFont="1" applyFill="1" applyBorder="1" applyAlignment="1">
      <alignment horizontal="right" vertical="distributed"/>
      <protection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33" borderId="0" xfId="62" applyFont="1" applyFill="1" applyBorder="1">
      <alignment/>
      <protection/>
    </xf>
    <xf numFmtId="0" fontId="4" fillId="33" borderId="11" xfId="62" applyFont="1" applyFill="1" applyBorder="1">
      <alignment/>
      <protection/>
    </xf>
    <xf numFmtId="0" fontId="2" fillId="0" borderId="0" xfId="62" applyFont="1" applyFill="1">
      <alignment/>
      <protection/>
    </xf>
    <xf numFmtId="0" fontId="5" fillId="33" borderId="11" xfId="62" applyFont="1" applyFill="1" applyBorder="1">
      <alignment/>
      <protection/>
    </xf>
    <xf numFmtId="0" fontId="4" fillId="0" borderId="13" xfId="62" applyFont="1" applyFill="1" applyBorder="1">
      <alignment/>
      <protection/>
    </xf>
    <xf numFmtId="0" fontId="10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vertical="center"/>
      <protection/>
    </xf>
    <xf numFmtId="0" fontId="6" fillId="0" borderId="0" xfId="62" applyFont="1" applyFill="1">
      <alignment/>
      <protection/>
    </xf>
    <xf numFmtId="0" fontId="5" fillId="0" borderId="20" xfId="62" applyFont="1" applyFill="1" applyBorder="1">
      <alignment/>
      <protection/>
    </xf>
    <xf numFmtId="0" fontId="5" fillId="0" borderId="21" xfId="62" applyFont="1" applyFill="1" applyBorder="1">
      <alignment/>
      <protection/>
    </xf>
    <xf numFmtId="0" fontId="5" fillId="0" borderId="11" xfId="62" applyFont="1" applyFill="1" applyBorder="1">
      <alignment/>
      <protection/>
    </xf>
    <xf numFmtId="0" fontId="2" fillId="0" borderId="0" xfId="62" applyFill="1">
      <alignment/>
      <protection/>
    </xf>
    <xf numFmtId="0" fontId="5" fillId="0" borderId="15" xfId="62" applyFont="1" applyFill="1" applyBorder="1" applyAlignment="1">
      <alignment horizontal="left" vertical="center"/>
      <protection/>
    </xf>
    <xf numFmtId="1" fontId="5" fillId="0" borderId="15" xfId="62" applyNumberFormat="1" applyFont="1" applyBorder="1" applyAlignment="1">
      <alignment horizontal="right" vertical="distributed"/>
      <protection/>
    </xf>
    <xf numFmtId="4" fontId="5" fillId="0" borderId="15" xfId="62" applyNumberFormat="1" applyFont="1" applyFill="1" applyBorder="1" applyAlignment="1">
      <alignment vertical="distributed"/>
      <protection/>
    </xf>
    <xf numFmtId="1" fontId="5" fillId="0" borderId="18" xfId="62" applyNumberFormat="1" applyFont="1" applyBorder="1" applyAlignment="1">
      <alignment horizontal="right" vertical="distributed"/>
      <protection/>
    </xf>
    <xf numFmtId="0" fontId="2" fillId="0" borderId="0" xfId="62" applyFont="1" applyFill="1" applyBorder="1">
      <alignment/>
      <protection/>
    </xf>
    <xf numFmtId="0" fontId="4" fillId="3" borderId="12" xfId="62" applyFont="1" applyFill="1" applyBorder="1" applyAlignment="1">
      <alignment horizontal="left" vertical="center"/>
      <protection/>
    </xf>
    <xf numFmtId="4" fontId="4" fillId="3" borderId="14" xfId="62" applyNumberFormat="1" applyFont="1" applyFill="1" applyBorder="1" applyAlignment="1">
      <alignment horizontal="right" vertical="distributed"/>
      <protection/>
    </xf>
    <xf numFmtId="4" fontId="4" fillId="3" borderId="12" xfId="62" applyNumberFormat="1" applyFont="1" applyFill="1" applyBorder="1" applyAlignment="1">
      <alignment horizontal="right" vertical="distributed"/>
      <protection/>
    </xf>
    <xf numFmtId="1" fontId="4" fillId="3" borderId="12" xfId="62" applyNumberFormat="1" applyFont="1" applyFill="1" applyBorder="1" applyAlignment="1">
      <alignment horizontal="right" vertical="distributed"/>
      <protection/>
    </xf>
    <xf numFmtId="0" fontId="4" fillId="3" borderId="12" xfId="62" applyFont="1" applyFill="1" applyBorder="1" applyAlignment="1">
      <alignment horizontal="left" vertical="center" wrapText="1"/>
      <protection/>
    </xf>
    <xf numFmtId="0" fontId="4" fillId="3" borderId="14" xfId="62" applyFont="1" applyFill="1" applyBorder="1" applyAlignment="1">
      <alignment horizontal="left" vertical="center" wrapText="1"/>
      <protection/>
    </xf>
    <xf numFmtId="0" fontId="2" fillId="0" borderId="0" xfId="62" applyFont="1" applyBorder="1">
      <alignment/>
      <protection/>
    </xf>
    <xf numFmtId="0" fontId="5" fillId="0" borderId="15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distributed"/>
    </xf>
    <xf numFmtId="4" fontId="5" fillId="0" borderId="0" xfId="0" applyNumberFormat="1" applyFont="1" applyFill="1" applyBorder="1" applyAlignment="1">
      <alignment horizontal="right" vertical="distributed"/>
    </xf>
    <xf numFmtId="4" fontId="5" fillId="0" borderId="13" xfId="0" applyNumberFormat="1" applyFont="1" applyBorder="1" applyAlignment="1">
      <alignment horizontal="right" vertical="distributed"/>
    </xf>
    <xf numFmtId="4" fontId="5" fillId="0" borderId="20" xfId="0" applyNumberFormat="1" applyFont="1" applyBorder="1" applyAlignment="1">
      <alignment horizontal="right" vertical="distributed"/>
    </xf>
    <xf numFmtId="0" fontId="4" fillId="3" borderId="12" xfId="0" applyFont="1" applyFill="1" applyBorder="1" applyAlignment="1">
      <alignment horizontal="left" vertical="center" wrapText="1"/>
    </xf>
    <xf numFmtId="4" fontId="4" fillId="3" borderId="12" xfId="0" applyNumberFormat="1" applyFont="1" applyFill="1" applyBorder="1" applyAlignment="1">
      <alignment horizontal="right" vertical="distributed"/>
    </xf>
    <xf numFmtId="1" fontId="4" fillId="3" borderId="12" xfId="0" applyNumberFormat="1" applyFont="1" applyFill="1" applyBorder="1" applyAlignment="1">
      <alignment horizontal="right" vertical="distributed"/>
    </xf>
    <xf numFmtId="4" fontId="4" fillId="0" borderId="12" xfId="0" applyNumberFormat="1" applyFont="1" applyFill="1" applyBorder="1" applyAlignment="1">
      <alignment horizontal="right" vertical="distributed"/>
    </xf>
    <xf numFmtId="4" fontId="4" fillId="0" borderId="12" xfId="0" applyNumberFormat="1" applyFont="1" applyBorder="1" applyAlignment="1">
      <alignment horizontal="right" vertical="distributed"/>
    </xf>
    <xf numFmtId="0" fontId="4" fillId="0" borderId="15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distributed"/>
    </xf>
    <xf numFmtId="4" fontId="4" fillId="0" borderId="0" xfId="0" applyNumberFormat="1" applyFont="1" applyFill="1" applyBorder="1" applyAlignment="1">
      <alignment horizontal="right" vertical="distributed"/>
    </xf>
    <xf numFmtId="4" fontId="4" fillId="0" borderId="13" xfId="0" applyNumberFormat="1" applyFont="1" applyBorder="1" applyAlignment="1">
      <alignment horizontal="right" vertical="distributed"/>
    </xf>
    <xf numFmtId="4" fontId="4" fillId="0" borderId="20" xfId="0" applyNumberFormat="1" applyFont="1" applyBorder="1" applyAlignment="1">
      <alignment horizontal="right" vertical="distributed"/>
    </xf>
    <xf numFmtId="0" fontId="4" fillId="15" borderId="14" xfId="62" applyFont="1" applyFill="1" applyBorder="1" applyAlignment="1">
      <alignment horizontal="left" vertical="center" wrapText="1"/>
      <protection/>
    </xf>
    <xf numFmtId="4" fontId="4" fillId="15" borderId="14" xfId="62" applyNumberFormat="1" applyFont="1" applyFill="1" applyBorder="1" applyAlignment="1">
      <alignment horizontal="right" vertical="distributed"/>
      <protection/>
    </xf>
    <xf numFmtId="4" fontId="4" fillId="15" borderId="12" xfId="62" applyNumberFormat="1" applyFont="1" applyFill="1" applyBorder="1" applyAlignment="1">
      <alignment horizontal="right" vertical="distributed"/>
      <protection/>
    </xf>
    <xf numFmtId="1" fontId="4" fillId="15" borderId="12" xfId="62" applyNumberFormat="1" applyFont="1" applyFill="1" applyBorder="1" applyAlignment="1">
      <alignment horizontal="right" vertical="distributed"/>
      <protection/>
    </xf>
    <xf numFmtId="0" fontId="4" fillId="15" borderId="12" xfId="62" applyFont="1" applyFill="1" applyBorder="1" applyAlignment="1">
      <alignment horizontal="left" vertical="center" wrapText="1"/>
      <protection/>
    </xf>
    <xf numFmtId="4" fontId="4" fillId="15" borderId="12" xfId="62" applyNumberFormat="1" applyFont="1" applyFill="1" applyBorder="1" applyAlignment="1">
      <alignment vertical="distributed"/>
      <protection/>
    </xf>
    <xf numFmtId="1" fontId="4" fillId="15" borderId="12" xfId="62" applyNumberFormat="1" applyFont="1" applyFill="1" applyBorder="1" applyAlignment="1">
      <alignment vertical="distributed"/>
      <protection/>
    </xf>
    <xf numFmtId="4" fontId="4" fillId="15" borderId="16" xfId="62" applyNumberFormat="1" applyFont="1" applyFill="1" applyBorder="1" applyAlignment="1">
      <alignment horizontal="right" vertical="distributed"/>
      <protection/>
    </xf>
    <xf numFmtId="0" fontId="5" fillId="0" borderId="15" xfId="61" applyFont="1" applyBorder="1" applyAlignment="1">
      <alignment horizontal="left" vertical="center" wrapText="1"/>
      <protection/>
    </xf>
    <xf numFmtId="4" fontId="5" fillId="0" borderId="15" xfId="62" applyNumberFormat="1" applyFont="1" applyFill="1" applyBorder="1" applyAlignment="1">
      <alignment horizontal="left" vertical="distributed"/>
      <protection/>
    </xf>
    <xf numFmtId="0" fontId="4" fillId="0" borderId="15" xfId="62" applyFont="1" applyBorder="1" applyAlignment="1">
      <alignment horizontal="left" vertical="center" wrapText="1"/>
      <protection/>
    </xf>
    <xf numFmtId="0" fontId="5" fillId="0" borderId="19" xfId="62" applyFont="1" applyFill="1" applyBorder="1">
      <alignment/>
      <protection/>
    </xf>
    <xf numFmtId="0" fontId="5" fillId="0" borderId="19" xfId="62" applyFont="1" applyBorder="1">
      <alignment/>
      <protection/>
    </xf>
    <xf numFmtId="4" fontId="4" fillId="0" borderId="16" xfId="62" applyNumberFormat="1" applyFont="1" applyFill="1" applyBorder="1" applyAlignment="1">
      <alignment vertical="distributed"/>
      <protection/>
    </xf>
    <xf numFmtId="4" fontId="5" fillId="0" borderId="18" xfId="62" applyNumberFormat="1" applyFont="1" applyFill="1" applyBorder="1" applyAlignment="1">
      <alignment vertical="distributed"/>
      <protection/>
    </xf>
    <xf numFmtId="4" fontId="4" fillId="0" borderId="11" xfId="62" applyNumberFormat="1" applyFont="1" applyBorder="1" applyAlignment="1">
      <alignment vertical="distributed"/>
      <protection/>
    </xf>
    <xf numFmtId="4" fontId="4" fillId="15" borderId="11" xfId="62" applyNumberFormat="1" applyFont="1" applyFill="1" applyBorder="1" applyAlignment="1">
      <alignment horizontal="right" vertical="distributed"/>
      <protection/>
    </xf>
    <xf numFmtId="4" fontId="4" fillId="3" borderId="12" xfId="62" applyNumberFormat="1" applyFont="1" applyFill="1" applyBorder="1" applyAlignment="1">
      <alignment vertical="distributed"/>
      <protection/>
    </xf>
    <xf numFmtId="0" fontId="5" fillId="9" borderId="0" xfId="62" applyFont="1" applyFill="1">
      <alignment/>
      <protection/>
    </xf>
    <xf numFmtId="0" fontId="4" fillId="0" borderId="0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" fontId="5" fillId="0" borderId="0" xfId="62" applyNumberFormat="1" applyFont="1" applyAlignment="1">
      <alignment horizontal="center"/>
      <protection/>
    </xf>
    <xf numFmtId="1" fontId="4" fillId="0" borderId="19" xfId="0" applyNumberFormat="1" applyFont="1" applyBorder="1" applyAlignment="1">
      <alignment horizontal="center"/>
    </xf>
    <xf numFmtId="0" fontId="4" fillId="9" borderId="12" xfId="62" applyFont="1" applyFill="1" applyBorder="1" applyAlignment="1">
      <alignment horizontal="center" vertical="center"/>
      <protection/>
    </xf>
    <xf numFmtId="0" fontId="4" fillId="9" borderId="14" xfId="62" applyFont="1" applyFill="1" applyBorder="1" applyAlignment="1">
      <alignment horizontal="center" vertical="center" wrapText="1"/>
      <protection/>
    </xf>
    <xf numFmtId="0" fontId="4" fillId="9" borderId="12" xfId="62" applyFont="1" applyFill="1" applyBorder="1" applyAlignment="1">
      <alignment horizontal="center" vertical="center" wrapText="1"/>
      <protection/>
    </xf>
    <xf numFmtId="0" fontId="4" fillId="9" borderId="22" xfId="62" applyFont="1" applyFill="1" applyBorder="1" applyAlignment="1">
      <alignment horizontal="center" vertical="center" wrapText="1"/>
      <protection/>
    </xf>
    <xf numFmtId="4" fontId="4" fillId="9" borderId="12" xfId="62" applyNumberFormat="1" applyFont="1" applyFill="1" applyBorder="1" applyAlignment="1">
      <alignment horizontal="center" vertical="center" wrapText="1"/>
      <protection/>
    </xf>
    <xf numFmtId="0" fontId="4" fillId="9" borderId="10" xfId="62" applyFont="1" applyFill="1" applyBorder="1" applyAlignment="1">
      <alignment horizontal="center" vertical="center"/>
      <protection/>
    </xf>
    <xf numFmtId="0" fontId="4" fillId="9" borderId="18" xfId="62" applyFont="1" applyFill="1" applyBorder="1" applyAlignment="1">
      <alignment horizontal="center" vertical="center" wrapText="1"/>
      <protection/>
    </xf>
    <xf numFmtId="0" fontId="4" fillId="9" borderId="10" xfId="62" applyFont="1" applyFill="1" applyBorder="1" applyAlignment="1">
      <alignment horizontal="center" vertical="center" wrapText="1"/>
      <protection/>
    </xf>
    <xf numFmtId="0" fontId="4" fillId="9" borderId="23" xfId="62" applyFont="1" applyFill="1" applyBorder="1" applyAlignment="1">
      <alignment horizontal="center" vertical="center" wrapText="1"/>
      <protection/>
    </xf>
    <xf numFmtId="4" fontId="4" fillId="9" borderId="10" xfId="62" applyNumberFormat="1" applyFont="1" applyFill="1" applyBorder="1" applyAlignment="1">
      <alignment horizontal="center" vertical="center" wrapText="1"/>
      <protection/>
    </xf>
    <xf numFmtId="4" fontId="5" fillId="0" borderId="13" xfId="62" applyNumberFormat="1" applyFont="1" applyBorder="1" applyAlignment="1">
      <alignment vertical="distributed" wrapText="1"/>
      <protection/>
    </xf>
    <xf numFmtId="1" fontId="5" fillId="0" borderId="13" xfId="62" applyNumberFormat="1" applyFont="1" applyBorder="1" applyAlignment="1">
      <alignment vertical="distributed"/>
      <protection/>
    </xf>
    <xf numFmtId="4" fontId="5" fillId="0" borderId="13" xfId="62" applyNumberFormat="1" applyFont="1" applyBorder="1" applyAlignment="1">
      <alignment vertical="distributed"/>
      <protection/>
    </xf>
    <xf numFmtId="1" fontId="5" fillId="0" borderId="10" xfId="62" applyNumberFormat="1" applyFont="1" applyBorder="1" applyAlignment="1">
      <alignment vertical="distributed"/>
      <protection/>
    </xf>
    <xf numFmtId="4" fontId="5" fillId="0" borderId="10" xfId="62" applyNumberFormat="1" applyFont="1" applyBorder="1" applyAlignment="1">
      <alignment vertical="distributed"/>
      <protection/>
    </xf>
    <xf numFmtId="0" fontId="5" fillId="0" borderId="0" xfId="62" applyFont="1" applyAlignment="1">
      <alignment vertical="center"/>
      <protection/>
    </xf>
    <xf numFmtId="1" fontId="5" fillId="0" borderId="0" xfId="62" applyNumberFormat="1" applyFont="1">
      <alignment/>
      <protection/>
    </xf>
    <xf numFmtId="4" fontId="5" fillId="0" borderId="0" xfId="62" applyNumberFormat="1" applyFont="1">
      <alignment/>
      <protection/>
    </xf>
    <xf numFmtId="0" fontId="12" fillId="0" borderId="0" xfId="62" applyFont="1" applyFill="1">
      <alignment/>
      <protection/>
    </xf>
    <xf numFmtId="0" fontId="12" fillId="0" borderId="0" xfId="62" applyFont="1">
      <alignment/>
      <protection/>
    </xf>
    <xf numFmtId="0" fontId="12" fillId="0" borderId="0" xfId="62" applyFont="1" applyFill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4" fontId="11" fillId="0" borderId="12" xfId="62" applyNumberFormat="1" applyFont="1" applyFill="1" applyBorder="1" applyAlignment="1">
      <alignment horizontal="left" vertical="distributed"/>
      <protection/>
    </xf>
    <xf numFmtId="4" fontId="4" fillId="0" borderId="15" xfId="0" applyNumberFormat="1" applyFont="1" applyBorder="1" applyAlignment="1">
      <alignment horizontal="right" vertical="distributed"/>
    </xf>
    <xf numFmtId="4" fontId="5" fillId="0" borderId="15" xfId="0" applyNumberFormat="1" applyFont="1" applyBorder="1" applyAlignment="1">
      <alignment horizontal="right" vertical="distributed"/>
    </xf>
    <xf numFmtId="0" fontId="10" fillId="0" borderId="0" xfId="62" applyFont="1" applyFill="1" applyAlignment="1">
      <alignment wrapText="1"/>
      <protection/>
    </xf>
    <xf numFmtId="0" fontId="10" fillId="0" borderId="0" xfId="62" applyFont="1" applyAlignment="1">
      <alignment wrapText="1"/>
      <protection/>
    </xf>
    <xf numFmtId="0" fontId="10" fillId="0" borderId="15" xfId="62" applyFont="1" applyFill="1" applyBorder="1" applyAlignment="1">
      <alignment horizontal="left" vertical="center" wrapText="1"/>
      <protection/>
    </xf>
    <xf numFmtId="4" fontId="10" fillId="0" borderId="15" xfId="62" applyNumberFormat="1" applyFont="1" applyFill="1" applyBorder="1" applyAlignment="1">
      <alignment horizontal="right" vertical="distributed" wrapText="1"/>
      <protection/>
    </xf>
    <xf numFmtId="4" fontId="10" fillId="0" borderId="13" xfId="62" applyNumberFormat="1" applyFont="1" applyFill="1" applyBorder="1" applyAlignment="1">
      <alignment horizontal="right" vertical="distributed" wrapText="1"/>
      <protection/>
    </xf>
    <xf numFmtId="1" fontId="10" fillId="0" borderId="13" xfId="62" applyNumberFormat="1" applyFont="1" applyBorder="1" applyAlignment="1">
      <alignment horizontal="right" vertical="center" wrapText="1"/>
      <protection/>
    </xf>
    <xf numFmtId="4" fontId="10" fillId="0" borderId="15" xfId="62" applyNumberFormat="1" applyFont="1" applyFill="1" applyBorder="1" applyAlignment="1">
      <alignment horizontal="left" vertical="distributed" wrapText="1"/>
      <protection/>
    </xf>
    <xf numFmtId="4" fontId="10" fillId="0" borderId="13" xfId="62" applyNumberFormat="1" applyFont="1" applyFill="1" applyBorder="1" applyAlignment="1">
      <alignment horizontal="left" vertical="distributed" wrapText="1"/>
      <protection/>
    </xf>
    <xf numFmtId="4" fontId="10" fillId="0" borderId="15" xfId="62" applyNumberFormat="1" applyFont="1" applyFill="1" applyBorder="1" applyAlignment="1">
      <alignment horizontal="left" vertical="center" wrapText="1"/>
      <protection/>
    </xf>
    <xf numFmtId="0" fontId="10" fillId="0" borderId="0" xfId="62" applyFont="1" applyFill="1" applyBorder="1" applyAlignment="1">
      <alignment wrapText="1"/>
      <protection/>
    </xf>
    <xf numFmtId="0" fontId="10" fillId="0" borderId="0" xfId="62" applyFont="1" applyBorder="1" applyAlignment="1">
      <alignment wrapText="1"/>
      <protection/>
    </xf>
    <xf numFmtId="0" fontId="9" fillId="0" borderId="15" xfId="62" applyFont="1" applyFill="1" applyBorder="1" applyAlignment="1">
      <alignment horizontal="left" vertical="center" wrapText="1"/>
      <protection/>
    </xf>
    <xf numFmtId="0" fontId="10" fillId="0" borderId="18" xfId="62" applyFont="1" applyBorder="1" applyAlignment="1">
      <alignment horizontal="left" vertical="center" wrapText="1"/>
      <protection/>
    </xf>
    <xf numFmtId="4" fontId="10" fillId="0" borderId="18" xfId="62" applyNumberFormat="1" applyFont="1" applyFill="1" applyBorder="1" applyAlignment="1">
      <alignment horizontal="right" vertical="distributed" wrapText="1"/>
      <protection/>
    </xf>
    <xf numFmtId="4" fontId="10" fillId="0" borderId="10" xfId="62" applyNumberFormat="1" applyFont="1" applyFill="1" applyBorder="1" applyAlignment="1">
      <alignment horizontal="right" vertical="distributed" wrapText="1"/>
      <protection/>
    </xf>
    <xf numFmtId="1" fontId="10" fillId="0" borderId="10" xfId="62" applyNumberFormat="1" applyFont="1" applyBorder="1" applyAlignment="1">
      <alignment horizontal="right" vertical="center" wrapText="1"/>
      <protection/>
    </xf>
    <xf numFmtId="0" fontId="4" fillId="0" borderId="24" xfId="62" applyFont="1" applyFill="1" applyBorder="1">
      <alignment/>
      <protection/>
    </xf>
    <xf numFmtId="0" fontId="4" fillId="0" borderId="20" xfId="62" applyFont="1" applyFill="1" applyBorder="1">
      <alignment/>
      <protection/>
    </xf>
    <xf numFmtId="0" fontId="5" fillId="0" borderId="24" xfId="62" applyFont="1" applyFill="1" applyBorder="1">
      <alignment/>
      <protection/>
    </xf>
    <xf numFmtId="0" fontId="4" fillId="0" borderId="21" xfId="62" applyFont="1" applyFill="1" applyBorder="1">
      <alignment/>
      <protection/>
    </xf>
    <xf numFmtId="0" fontId="5" fillId="0" borderId="23" xfId="62" applyFont="1" applyFill="1" applyBorder="1">
      <alignment/>
      <protection/>
    </xf>
    <xf numFmtId="0" fontId="4" fillId="0" borderId="23" xfId="62" applyFont="1" applyFill="1" applyBorder="1">
      <alignment/>
      <protection/>
    </xf>
    <xf numFmtId="0" fontId="0" fillId="0" borderId="13" xfId="0" applyFont="1" applyBorder="1" applyAlignment="1">
      <alignment vertical="distributed"/>
    </xf>
    <xf numFmtId="0" fontId="4" fillId="0" borderId="12" xfId="62" applyFont="1" applyFill="1" applyBorder="1" applyAlignment="1">
      <alignment horizontal="left" vertical="center"/>
      <protection/>
    </xf>
    <xf numFmtId="4" fontId="5" fillId="0" borderId="13" xfId="0" applyNumberFormat="1" applyFont="1" applyFill="1" applyBorder="1" applyAlignment="1">
      <alignment horizontal="left" vertical="distributed"/>
    </xf>
    <xf numFmtId="4" fontId="4" fillId="15" borderId="14" xfId="62" applyNumberFormat="1" applyFont="1" applyFill="1" applyBorder="1" applyAlignment="1">
      <alignment horizontal="right" vertical="center" wrapText="1"/>
      <protection/>
    </xf>
    <xf numFmtId="1" fontId="4" fillId="15" borderId="14" xfId="62" applyNumberFormat="1" applyFont="1" applyFill="1" applyBorder="1" applyAlignment="1">
      <alignment horizontal="right" vertical="center" wrapText="1"/>
      <protection/>
    </xf>
    <xf numFmtId="0" fontId="5" fillId="0" borderId="12" xfId="62" applyFont="1" applyBorder="1">
      <alignment/>
      <protection/>
    </xf>
    <xf numFmtId="4" fontId="4" fillId="15" borderId="12" xfId="62" applyNumberFormat="1" applyFont="1" applyFill="1" applyBorder="1" applyAlignment="1">
      <alignment horizontal="right" vertical="center" wrapText="1"/>
      <protection/>
    </xf>
    <xf numFmtId="0" fontId="4" fillId="15" borderId="12" xfId="62" applyFont="1" applyFill="1" applyBorder="1" applyAlignment="1">
      <alignment vertical="center" wrapText="1"/>
      <protection/>
    </xf>
    <xf numFmtId="0" fontId="6" fillId="0" borderId="0" xfId="62" applyFont="1">
      <alignment/>
      <protection/>
    </xf>
    <xf numFmtId="1" fontId="4" fillId="9" borderId="12" xfId="62" applyNumberFormat="1" applyFont="1" applyFill="1" applyBorder="1" applyAlignment="1">
      <alignment horizontal="center" vertical="center" wrapText="1"/>
      <protection/>
    </xf>
    <xf numFmtId="1" fontId="4" fillId="9" borderId="10" xfId="62" applyNumberFormat="1" applyFont="1" applyFill="1" applyBorder="1" applyAlignment="1">
      <alignment horizontal="center" vertical="center" wrapText="1"/>
      <protection/>
    </xf>
    <xf numFmtId="1" fontId="4" fillId="15" borderId="12" xfId="62" applyNumberFormat="1" applyFont="1" applyFill="1" applyBorder="1" applyAlignment="1">
      <alignment horizontal="right" vertical="center" wrapText="1"/>
      <protection/>
    </xf>
    <xf numFmtId="1" fontId="10" fillId="0" borderId="13" xfId="62" applyNumberFormat="1" applyFont="1" applyFill="1" applyBorder="1" applyAlignment="1">
      <alignment horizontal="left" vertical="distributed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4" fontId="5" fillId="0" borderId="13" xfId="62" applyNumberFormat="1" applyFont="1" applyBorder="1" applyAlignment="1">
      <alignment horizontal="left" vertical="distributed"/>
      <protection/>
    </xf>
    <xf numFmtId="4" fontId="5" fillId="0" borderId="10" xfId="62" applyNumberFormat="1" applyFont="1" applyFill="1" applyBorder="1" applyAlignment="1">
      <alignment horizontal="left" vertical="distributed"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left" vertical="center"/>
      <protection/>
    </xf>
    <xf numFmtId="4" fontId="4" fillId="0" borderId="10" xfId="62" applyNumberFormat="1" applyFont="1" applyBorder="1" applyAlignment="1">
      <alignment horizontal="right" vertical="distributed"/>
      <protection/>
    </xf>
    <xf numFmtId="1" fontId="4" fillId="0" borderId="10" xfId="62" applyNumberFormat="1" applyFont="1" applyBorder="1" applyAlignment="1">
      <alignment horizontal="right" vertical="distributed"/>
      <protection/>
    </xf>
    <xf numFmtId="0" fontId="5" fillId="0" borderId="11" xfId="62" applyFont="1" applyBorder="1">
      <alignment/>
      <protection/>
    </xf>
    <xf numFmtId="0" fontId="5" fillId="0" borderId="18" xfId="61" applyFont="1" applyBorder="1" applyAlignment="1">
      <alignment horizontal="left" vertical="center" wrapText="1"/>
      <protection/>
    </xf>
    <xf numFmtId="4" fontId="4" fillId="0" borderId="21" xfId="62" applyNumberFormat="1" applyFont="1" applyBorder="1" applyAlignment="1">
      <alignment horizontal="right" vertical="distributed"/>
      <protection/>
    </xf>
    <xf numFmtId="1" fontId="4" fillId="0" borderId="21" xfId="62" applyNumberFormat="1" applyFont="1" applyBorder="1" applyAlignment="1">
      <alignment horizontal="right" vertical="distributed"/>
      <protection/>
    </xf>
    <xf numFmtId="4" fontId="13" fillId="0" borderId="23" xfId="62" applyNumberFormat="1" applyFont="1" applyBorder="1" applyAlignment="1">
      <alignment horizontal="left" vertical="distributed"/>
      <protection/>
    </xf>
    <xf numFmtId="1" fontId="5" fillId="0" borderId="23" xfId="62" applyNumberFormat="1" applyFont="1" applyBorder="1" applyAlignment="1">
      <alignment horizontal="right" vertical="distributed"/>
      <protection/>
    </xf>
    <xf numFmtId="0" fontId="4" fillId="0" borderId="18" xfId="62" applyFont="1" applyBorder="1" applyAlignment="1">
      <alignment horizontal="left" vertical="center" wrapText="1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5" fillId="0" borderId="10" xfId="62" applyFont="1" applyBorder="1" applyAlignment="1">
      <alignment horizontal="left" vertical="center"/>
      <protection/>
    </xf>
    <xf numFmtId="4" fontId="4" fillId="0" borderId="13" xfId="62" applyNumberFormat="1" applyFont="1" applyBorder="1" applyAlignment="1">
      <alignment vertical="distributed" wrapText="1"/>
      <protection/>
    </xf>
    <xf numFmtId="4" fontId="14" fillId="0" borderId="13" xfId="62" applyNumberFormat="1" applyFont="1" applyBorder="1" applyAlignment="1">
      <alignment horizontal="left" vertical="distributed"/>
      <protection/>
    </xf>
    <xf numFmtId="4" fontId="14" fillId="0" borderId="10" xfId="62" applyNumberFormat="1" applyFont="1" applyBorder="1" applyAlignment="1">
      <alignment horizontal="left" vertical="distributed"/>
      <protection/>
    </xf>
    <xf numFmtId="4" fontId="13" fillId="0" borderId="10" xfId="62" applyNumberFormat="1" applyFont="1" applyFill="1" applyBorder="1" applyAlignment="1">
      <alignment horizontal="left" vertical="distributed"/>
      <protection/>
    </xf>
    <xf numFmtId="4" fontId="4" fillId="0" borderId="0" xfId="62" applyNumberFormat="1" applyFont="1" applyBorder="1" applyAlignment="1">
      <alignment horizontal="right" vertical="distributed"/>
      <protection/>
    </xf>
    <xf numFmtId="4" fontId="4" fillId="0" borderId="19" xfId="62" applyNumberFormat="1" applyFont="1" applyBorder="1" applyAlignment="1">
      <alignment horizontal="right" vertical="distributed"/>
      <protection/>
    </xf>
    <xf numFmtId="0" fontId="5" fillId="3" borderId="0" xfId="62" applyFont="1" applyFill="1">
      <alignment/>
      <protection/>
    </xf>
    <xf numFmtId="0" fontId="2" fillId="3" borderId="12" xfId="62" applyFont="1" applyFill="1" applyBorder="1">
      <alignment/>
      <protection/>
    </xf>
    <xf numFmtId="0" fontId="2" fillId="9" borderId="0" xfId="62" applyFont="1" applyFill="1">
      <alignment/>
      <protection/>
    </xf>
    <xf numFmtId="0" fontId="4" fillId="3" borderId="10" xfId="62" applyFont="1" applyFill="1" applyBorder="1" applyAlignment="1">
      <alignment horizontal="left" vertical="center" wrapText="1"/>
      <protection/>
    </xf>
    <xf numFmtId="0" fontId="4" fillId="33" borderId="21" xfId="62" applyFont="1" applyFill="1" applyBorder="1">
      <alignment/>
      <protection/>
    </xf>
    <xf numFmtId="0" fontId="0" fillId="0" borderId="10" xfId="0" applyBorder="1" applyAlignment="1">
      <alignment vertical="distributed"/>
    </xf>
    <xf numFmtId="4" fontId="4" fillId="0" borderId="13" xfId="62" applyNumberFormat="1" applyFont="1" applyBorder="1" applyAlignment="1">
      <alignment vertical="distributed"/>
      <protection/>
    </xf>
    <xf numFmtId="4" fontId="4" fillId="0" borderId="18" xfId="62" applyNumberFormat="1" applyFont="1" applyFill="1" applyBorder="1" applyAlignment="1">
      <alignment horizontal="right" vertical="distributed"/>
      <protection/>
    </xf>
    <xf numFmtId="4" fontId="4" fillId="0" borderId="10" xfId="62" applyNumberFormat="1" applyFont="1" applyBorder="1" applyAlignment="1">
      <alignment vertical="distributed"/>
      <protection/>
    </xf>
    <xf numFmtId="0" fontId="60" fillId="0" borderId="15" xfId="62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15" fillId="0" borderId="13" xfId="0" applyFont="1" applyBorder="1" applyAlignment="1">
      <alignment horizontal="left" vertical="distributed"/>
    </xf>
    <xf numFmtId="0" fontId="2" fillId="33" borderId="0" xfId="62" applyFont="1" applyFill="1">
      <alignment/>
      <protection/>
    </xf>
    <xf numFmtId="49" fontId="5" fillId="0" borderId="18" xfId="62" applyNumberFormat="1" applyFont="1" applyFill="1" applyBorder="1" applyAlignment="1">
      <alignment horizontal="left" vertical="center" wrapText="1"/>
      <protection/>
    </xf>
    <xf numFmtId="4" fontId="61" fillId="0" borderId="15" xfId="62" applyNumberFormat="1" applyFont="1" applyFill="1" applyBorder="1" applyAlignment="1">
      <alignment horizontal="right" vertical="distributed"/>
      <protection/>
    </xf>
    <xf numFmtId="4" fontId="61" fillId="0" borderId="13" xfId="62" applyNumberFormat="1" applyFont="1" applyFill="1" applyBorder="1" applyAlignment="1">
      <alignment horizontal="right" vertical="distributed"/>
      <protection/>
    </xf>
    <xf numFmtId="1" fontId="61" fillId="0" borderId="10" xfId="62" applyNumberFormat="1" applyFont="1" applyFill="1" applyBorder="1" applyAlignment="1">
      <alignment horizontal="right" vertical="distributed"/>
      <protection/>
    </xf>
    <xf numFmtId="4" fontId="61" fillId="0" borderId="10" xfId="62" applyNumberFormat="1" applyFont="1" applyFill="1" applyBorder="1" applyAlignment="1">
      <alignment horizontal="right" vertical="distributed"/>
      <protection/>
    </xf>
    <xf numFmtId="0" fontId="60" fillId="0" borderId="0" xfId="62" applyFont="1" applyFill="1">
      <alignment/>
      <protection/>
    </xf>
    <xf numFmtId="0" fontId="62" fillId="0" borderId="0" xfId="62" applyFont="1" applyFill="1">
      <alignment/>
      <protection/>
    </xf>
    <xf numFmtId="0" fontId="62" fillId="0" borderId="0" xfId="62" applyFont="1">
      <alignment/>
      <protection/>
    </xf>
    <xf numFmtId="4" fontId="4" fillId="0" borderId="16" xfId="62" applyNumberFormat="1" applyFont="1" applyFill="1" applyBorder="1" applyAlignment="1">
      <alignment horizontal="left" vertical="center" wrapText="1"/>
      <protection/>
    </xf>
    <xf numFmtId="4" fontId="4" fillId="3" borderId="12" xfId="62" applyNumberFormat="1" applyFont="1" applyFill="1" applyBorder="1" applyAlignment="1">
      <alignment horizontal="right" vertical="center" wrapText="1"/>
      <protection/>
    </xf>
    <xf numFmtId="1" fontId="5" fillId="0" borderId="12" xfId="62" applyNumberFormat="1" applyFont="1" applyBorder="1" applyAlignment="1">
      <alignment horizontal="right" vertical="distributed"/>
      <protection/>
    </xf>
    <xf numFmtId="4" fontId="5" fillId="0" borderId="12" xfId="62" applyNumberFormat="1" applyFont="1" applyBorder="1" applyAlignment="1">
      <alignment horizontal="right" vertical="distributed"/>
      <protection/>
    </xf>
    <xf numFmtId="4" fontId="4" fillId="0" borderId="11" xfId="62" applyNumberFormat="1" applyFont="1" applyBorder="1" applyAlignment="1">
      <alignment horizontal="right" vertical="center"/>
      <protection/>
    </xf>
    <xf numFmtId="4" fontId="4" fillId="0" borderId="10" xfId="62" applyNumberFormat="1" applyFont="1" applyBorder="1" applyAlignment="1">
      <alignment horizontal="right" vertical="center"/>
      <protection/>
    </xf>
    <xf numFmtId="4" fontId="5" fillId="0" borderId="10" xfId="62" applyNumberFormat="1" applyFont="1" applyBorder="1" applyAlignment="1">
      <alignment horizontal="right" vertical="center"/>
      <protection/>
    </xf>
    <xf numFmtId="4" fontId="4" fillId="0" borderId="13" xfId="62" applyNumberFormat="1" applyFont="1" applyBorder="1" applyAlignment="1">
      <alignment horizontal="right" vertical="center"/>
      <protection/>
    </xf>
    <xf numFmtId="4" fontId="5" fillId="0" borderId="13" xfId="62" applyNumberFormat="1" applyFont="1" applyBorder="1" applyAlignment="1">
      <alignment horizontal="right" vertical="center"/>
      <protection/>
    </xf>
    <xf numFmtId="4" fontId="4" fillId="3" borderId="12" xfId="62" applyNumberFormat="1" applyFont="1" applyFill="1" applyBorder="1" applyAlignment="1">
      <alignment horizontal="right" vertical="center"/>
      <protection/>
    </xf>
    <xf numFmtId="1" fontId="5" fillId="3" borderId="12" xfId="62" applyNumberFormat="1" applyFont="1" applyFill="1" applyBorder="1" applyAlignment="1">
      <alignment horizontal="right" vertical="distributed"/>
      <protection/>
    </xf>
    <xf numFmtId="1" fontId="5" fillId="15" borderId="12" xfId="62" applyNumberFormat="1" applyFont="1" applyFill="1" applyBorder="1" applyAlignment="1">
      <alignment horizontal="right" vertical="distributed"/>
      <protection/>
    </xf>
    <xf numFmtId="0" fontId="4" fillId="15" borderId="14" xfId="62" applyFont="1" applyFill="1" applyBorder="1" applyAlignment="1">
      <alignment horizontal="left" vertical="center"/>
      <protection/>
    </xf>
    <xf numFmtId="0" fontId="10" fillId="0" borderId="15" xfId="62" applyFont="1" applyFill="1" applyBorder="1" applyAlignment="1">
      <alignment horizontal="left" vertical="distributed" wrapText="1"/>
      <protection/>
    </xf>
    <xf numFmtId="0" fontId="10" fillId="0" borderId="13" xfId="62" applyFont="1" applyFill="1" applyBorder="1" applyAlignment="1">
      <alignment horizontal="left" vertical="distributed" wrapText="1"/>
      <protection/>
    </xf>
    <xf numFmtId="1" fontId="10" fillId="0" borderId="13" xfId="62" applyNumberFormat="1" applyFont="1" applyBorder="1" applyAlignment="1">
      <alignment horizontal="right" vertical="distributed" wrapText="1"/>
      <protection/>
    </xf>
    <xf numFmtId="4" fontId="63" fillId="0" borderId="0" xfId="62" applyNumberFormat="1" applyFont="1" applyFill="1" applyAlignment="1">
      <alignment horizontal="center"/>
      <protection/>
    </xf>
    <xf numFmtId="4" fontId="10" fillId="0" borderId="0" xfId="62" applyNumberFormat="1" applyFont="1" applyFill="1">
      <alignment/>
      <protection/>
    </xf>
    <xf numFmtId="0" fontId="4" fillId="0" borderId="12" xfId="62" applyFont="1" applyBorder="1" applyAlignment="1">
      <alignment horizontal="center" vertical="center"/>
      <protection/>
    </xf>
    <xf numFmtId="4" fontId="5" fillId="0" borderId="0" xfId="62" applyNumberFormat="1" applyFont="1" applyFill="1">
      <alignment/>
      <protection/>
    </xf>
    <xf numFmtId="4" fontId="5" fillId="0" borderId="0" xfId="62" applyNumberFormat="1" applyFont="1" applyFill="1" applyBorder="1">
      <alignment/>
      <protection/>
    </xf>
    <xf numFmtId="0" fontId="5" fillId="0" borderId="15" xfId="62" applyFont="1" applyFill="1" applyBorder="1">
      <alignment/>
      <protection/>
    </xf>
    <xf numFmtId="0" fontId="5" fillId="0" borderId="21" xfId="62" applyFont="1" applyBorder="1">
      <alignment/>
      <protection/>
    </xf>
    <xf numFmtId="0" fontId="4" fillId="0" borderId="15" xfId="62" applyFont="1" applyFill="1" applyBorder="1">
      <alignment/>
      <protection/>
    </xf>
    <xf numFmtId="4" fontId="4" fillId="0" borderId="0" xfId="62" applyNumberFormat="1" applyFont="1" applyFill="1" applyBorder="1">
      <alignment/>
      <protection/>
    </xf>
    <xf numFmtId="4" fontId="4" fillId="0" borderId="20" xfId="62" applyNumberFormat="1" applyFont="1" applyBorder="1" applyAlignment="1">
      <alignment horizontal="right" vertical="distributed"/>
      <protection/>
    </xf>
    <xf numFmtId="1" fontId="4" fillId="0" borderId="20" xfId="62" applyNumberFormat="1" applyFont="1" applyBorder="1" applyAlignment="1">
      <alignment horizontal="right" vertical="distributed"/>
      <protection/>
    </xf>
    <xf numFmtId="4" fontId="5" fillId="33" borderId="23" xfId="62" applyNumberFormat="1" applyFont="1" applyFill="1" applyBorder="1" applyAlignment="1">
      <alignment horizontal="right" vertical="distributed"/>
      <protection/>
    </xf>
    <xf numFmtId="4" fontId="61" fillId="0" borderId="0" xfId="62" applyNumberFormat="1" applyFont="1" applyFill="1" applyAlignment="1">
      <alignment horizontal="right"/>
      <protection/>
    </xf>
    <xf numFmtId="4" fontId="61" fillId="0" borderId="0" xfId="62" applyNumberFormat="1" applyFont="1" applyFill="1" applyBorder="1" applyAlignment="1">
      <alignment horizontal="right"/>
      <protection/>
    </xf>
    <xf numFmtId="4" fontId="5" fillId="0" borderId="0" xfId="62" applyNumberFormat="1" applyFont="1" applyFill="1" applyAlignment="1">
      <alignment horizontal="right"/>
      <protection/>
    </xf>
    <xf numFmtId="4" fontId="5" fillId="0" borderId="0" xfId="62" applyNumberFormat="1" applyFont="1" applyFill="1" applyBorder="1" applyAlignment="1">
      <alignment horizontal="right"/>
      <protection/>
    </xf>
    <xf numFmtId="4" fontId="4" fillId="0" borderId="0" xfId="62" applyNumberFormat="1" applyFont="1" applyFill="1" applyAlignment="1">
      <alignment vertical="center"/>
      <protection/>
    </xf>
    <xf numFmtId="4" fontId="5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4" fillId="0" borderId="23" xfId="62" applyFont="1" applyBorder="1">
      <alignment/>
      <protection/>
    </xf>
    <xf numFmtId="0" fontId="4" fillId="0" borderId="24" xfId="62" applyFont="1" applyBorder="1">
      <alignment/>
      <protection/>
    </xf>
    <xf numFmtId="0" fontId="4" fillId="3" borderId="24" xfId="62" applyFont="1" applyFill="1" applyBorder="1">
      <alignment/>
      <protection/>
    </xf>
    <xf numFmtId="0" fontId="17" fillId="0" borderId="15" xfId="63" applyFont="1" applyFill="1" applyBorder="1" applyAlignment="1">
      <alignment horizontal="left" vertical="center" wrapText="1"/>
      <protection/>
    </xf>
    <xf numFmtId="0" fontId="61" fillId="0" borderId="13" xfId="62" applyFont="1" applyFill="1" applyBorder="1" applyAlignment="1">
      <alignment horizontal="left" vertical="center" wrapText="1"/>
      <protection/>
    </xf>
    <xf numFmtId="0" fontId="2" fillId="3" borderId="0" xfId="62" applyFont="1" applyFill="1" applyBorder="1">
      <alignment/>
      <protection/>
    </xf>
    <xf numFmtId="0" fontId="5" fillId="3" borderId="0" xfId="62" applyFont="1" applyFill="1" applyBorder="1">
      <alignment/>
      <protection/>
    </xf>
    <xf numFmtId="0" fontId="4" fillId="34" borderId="11" xfId="62" applyFont="1" applyFill="1" applyBorder="1" applyAlignment="1">
      <alignment horizontal="left" vertical="center" wrapText="1"/>
      <protection/>
    </xf>
    <xf numFmtId="4" fontId="4" fillId="34" borderId="16" xfId="62" applyNumberFormat="1" applyFont="1" applyFill="1" applyBorder="1" applyAlignment="1">
      <alignment horizontal="right" vertical="distributed"/>
      <protection/>
    </xf>
    <xf numFmtId="4" fontId="4" fillId="34" borderId="11" xfId="62" applyNumberFormat="1" applyFont="1" applyFill="1" applyBorder="1" applyAlignment="1">
      <alignment horizontal="right" vertical="distributed"/>
      <protection/>
    </xf>
    <xf numFmtId="1" fontId="4" fillId="34" borderId="11" xfId="62" applyNumberFormat="1" applyFont="1" applyFill="1" applyBorder="1" applyAlignment="1">
      <alignment horizontal="right" vertical="distributed"/>
      <protection/>
    </xf>
    <xf numFmtId="0" fontId="5" fillId="9" borderId="0" xfId="62" applyFont="1" applyFill="1" applyBorder="1">
      <alignment/>
      <protection/>
    </xf>
    <xf numFmtId="4" fontId="4" fillId="34" borderId="14" xfId="62" applyNumberFormat="1" applyFont="1" applyFill="1" applyBorder="1" applyAlignment="1">
      <alignment horizontal="right" vertical="distributed"/>
      <protection/>
    </xf>
    <xf numFmtId="1" fontId="4" fillId="34" borderId="14" xfId="62" applyNumberFormat="1" applyFont="1" applyFill="1" applyBorder="1" applyAlignment="1">
      <alignment horizontal="right" vertical="distributed"/>
      <protection/>
    </xf>
    <xf numFmtId="4" fontId="4" fillId="34" borderId="12" xfId="62" applyNumberFormat="1" applyFont="1" applyFill="1" applyBorder="1" applyAlignment="1">
      <alignment horizontal="right" vertical="distributed"/>
      <protection/>
    </xf>
    <xf numFmtId="1" fontId="4" fillId="3" borderId="14" xfId="62" applyNumberFormat="1" applyFont="1" applyFill="1" applyBorder="1" applyAlignment="1">
      <alignment horizontal="right" vertical="distributed"/>
      <protection/>
    </xf>
    <xf numFmtId="4" fontId="4" fillId="0" borderId="11" xfId="0" applyNumberFormat="1" applyFont="1" applyFill="1" applyBorder="1" applyAlignment="1">
      <alignment horizontal="right" vertical="distributed"/>
    </xf>
    <xf numFmtId="0" fontId="5" fillId="0" borderId="15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distributed"/>
    </xf>
    <xf numFmtId="0" fontId="4" fillId="0" borderId="15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3" borderId="24" xfId="62" applyFont="1" applyFill="1" applyBorder="1">
      <alignment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4" fontId="4" fillId="34" borderId="18" xfId="62" applyNumberFormat="1" applyFont="1" applyFill="1" applyBorder="1" applyAlignment="1">
      <alignment horizontal="right" vertical="distributed"/>
      <protection/>
    </xf>
    <xf numFmtId="4" fontId="4" fillId="34" borderId="10" xfId="62" applyNumberFormat="1" applyFont="1" applyFill="1" applyBorder="1" applyAlignment="1">
      <alignment horizontal="right" vertical="distributed"/>
      <protection/>
    </xf>
    <xf numFmtId="1" fontId="4" fillId="34" borderId="10" xfId="62" applyNumberFormat="1" applyFont="1" applyFill="1" applyBorder="1" applyAlignment="1">
      <alignment horizontal="right" vertical="distributed"/>
      <protection/>
    </xf>
    <xf numFmtId="4" fontId="2" fillId="0" borderId="0" xfId="62" applyNumberFormat="1" applyFont="1" applyFill="1">
      <alignment/>
      <protection/>
    </xf>
    <xf numFmtId="0" fontId="4" fillId="0" borderId="18" xfId="62" applyFont="1" applyFill="1" applyBorder="1" applyAlignment="1">
      <alignment horizontal="left" vertical="center" wrapText="1"/>
      <protection/>
    </xf>
    <xf numFmtId="4" fontId="4" fillId="0" borderId="0" xfId="62" applyNumberFormat="1" applyFont="1" applyFill="1">
      <alignment/>
      <protection/>
    </xf>
    <xf numFmtId="4" fontId="60" fillId="0" borderId="0" xfId="62" applyNumberFormat="1" applyFont="1" applyFill="1">
      <alignment/>
      <protection/>
    </xf>
    <xf numFmtId="0" fontId="5" fillId="34" borderId="15" xfId="62" applyFont="1" applyFill="1" applyBorder="1" applyAlignment="1">
      <alignment horizontal="left" vertical="center"/>
      <protection/>
    </xf>
    <xf numFmtId="0" fontId="4" fillId="34" borderId="16" xfId="62" applyFont="1" applyFill="1" applyBorder="1" applyAlignment="1">
      <alignment horizontal="left" vertical="center" wrapText="1"/>
      <protection/>
    </xf>
    <xf numFmtId="1" fontId="4" fillId="34" borderId="12" xfId="62" applyNumberFormat="1" applyFont="1" applyFill="1" applyBorder="1" applyAlignment="1">
      <alignment horizontal="right" vertical="distributed"/>
      <protection/>
    </xf>
    <xf numFmtId="1" fontId="4" fillId="15" borderId="11" xfId="62" applyNumberFormat="1" applyFont="1" applyFill="1" applyBorder="1" applyAlignment="1">
      <alignment horizontal="right" vertical="distributed"/>
      <protection/>
    </xf>
    <xf numFmtId="0" fontId="4" fillId="15" borderId="14" xfId="0" applyFont="1" applyFill="1" applyBorder="1" applyAlignment="1">
      <alignment horizontal="left" vertical="center" wrapText="1"/>
    </xf>
    <xf numFmtId="4" fontId="10" fillId="0" borderId="0" xfId="62" applyNumberFormat="1" applyFont="1" applyFill="1" applyAlignment="1">
      <alignment wrapText="1"/>
      <protection/>
    </xf>
    <xf numFmtId="0" fontId="9" fillId="9" borderId="12" xfId="62" applyFont="1" applyFill="1" applyBorder="1" applyAlignment="1">
      <alignment horizontal="center" vertical="center"/>
      <protection/>
    </xf>
    <xf numFmtId="0" fontId="9" fillId="9" borderId="14" xfId="62" applyFont="1" applyFill="1" applyBorder="1" applyAlignment="1">
      <alignment horizontal="center" vertical="center" wrapText="1"/>
      <protection/>
    </xf>
    <xf numFmtId="0" fontId="9" fillId="9" borderId="12" xfId="62" applyFont="1" applyFill="1" applyBorder="1" applyAlignment="1">
      <alignment horizontal="center" vertical="center" wrapText="1"/>
      <protection/>
    </xf>
    <xf numFmtId="0" fontId="9" fillId="9" borderId="22" xfId="62" applyFont="1" applyFill="1" applyBorder="1" applyAlignment="1">
      <alignment horizontal="center" vertical="center" wrapText="1"/>
      <protection/>
    </xf>
    <xf numFmtId="1" fontId="9" fillId="9" borderId="12" xfId="62" applyNumberFormat="1" applyFont="1" applyFill="1" applyBorder="1" applyAlignment="1">
      <alignment horizontal="center" vertical="center" wrapText="1"/>
      <protection/>
    </xf>
    <xf numFmtId="4" fontId="9" fillId="9" borderId="12" xfId="62" applyNumberFormat="1" applyFont="1" applyFill="1" applyBorder="1" applyAlignment="1">
      <alignment horizontal="center" vertical="center" wrapText="1"/>
      <protection/>
    </xf>
    <xf numFmtId="4" fontId="64" fillId="0" borderId="0" xfId="62" applyNumberFormat="1" applyFont="1" applyFill="1" applyAlignment="1">
      <alignment horizontal="center"/>
      <protection/>
    </xf>
    <xf numFmtId="4" fontId="5" fillId="0" borderId="10" xfId="62" applyNumberFormat="1" applyFont="1" applyBorder="1" applyAlignment="1">
      <alignment horizontal="left" vertical="distributed"/>
      <protection/>
    </xf>
    <xf numFmtId="1" fontId="5" fillId="0" borderId="20" xfId="62" applyNumberFormat="1" applyFont="1" applyBorder="1" applyAlignment="1">
      <alignment horizontal="right" vertical="distributed"/>
      <protection/>
    </xf>
    <xf numFmtId="0" fontId="4" fillId="0" borderId="16" xfId="62" applyFont="1" applyBorder="1" applyAlignment="1">
      <alignment vertical="center"/>
      <protection/>
    </xf>
    <xf numFmtId="4" fontId="4" fillId="0" borderId="11" xfId="62" applyNumberFormat="1" applyFont="1" applyBorder="1" applyAlignment="1">
      <alignment vertical="center"/>
      <protection/>
    </xf>
    <xf numFmtId="4" fontId="4" fillId="0" borderId="17" xfId="62" applyNumberFormat="1" applyFont="1" applyBorder="1" applyAlignment="1">
      <alignment vertical="center"/>
      <protection/>
    </xf>
    <xf numFmtId="0" fontId="4" fillId="3" borderId="0" xfId="62" applyFont="1" applyFill="1" applyBorder="1" applyAlignment="1">
      <alignment vertical="center"/>
      <protection/>
    </xf>
    <xf numFmtId="0" fontId="4" fillId="3" borderId="0" xfId="62" applyFont="1" applyFill="1" applyAlignment="1">
      <alignment vertical="center"/>
      <protection/>
    </xf>
    <xf numFmtId="4" fontId="4" fillId="0" borderId="16" xfId="0" applyNumberFormat="1" applyFont="1" applyBorder="1" applyAlignment="1">
      <alignment horizontal="right" vertical="distributed"/>
    </xf>
    <xf numFmtId="4" fontId="5" fillId="0" borderId="18" xfId="62" applyNumberFormat="1" applyFont="1" applyBorder="1" applyAlignment="1">
      <alignment horizontal="left" vertical="distributed"/>
      <protection/>
    </xf>
    <xf numFmtId="0" fontId="4" fillId="0" borderId="0" xfId="62" applyFont="1" applyFill="1" applyBorder="1" applyAlignment="1">
      <alignment horizontal="left" vertical="center" wrapText="1"/>
      <protection/>
    </xf>
    <xf numFmtId="4" fontId="4" fillId="0" borderId="0" xfId="62" applyNumberFormat="1" applyFont="1" applyFill="1" applyBorder="1" applyAlignment="1">
      <alignment horizontal="right" vertical="distributed"/>
      <protection/>
    </xf>
    <xf numFmtId="1" fontId="4" fillId="0" borderId="0" xfId="62" applyNumberFormat="1" applyFont="1" applyFill="1" applyBorder="1" applyAlignment="1">
      <alignment horizontal="right" vertical="distributed"/>
      <protection/>
    </xf>
    <xf numFmtId="0" fontId="4" fillId="0" borderId="16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right" vertical="distributed"/>
    </xf>
    <xf numFmtId="4" fontId="5" fillId="34" borderId="18" xfId="62" applyNumberFormat="1" applyFont="1" applyFill="1" applyBorder="1" applyAlignment="1">
      <alignment horizontal="right" vertical="distributed"/>
      <protection/>
    </xf>
    <xf numFmtId="4" fontId="5" fillId="34" borderId="10" xfId="62" applyNumberFormat="1" applyFont="1" applyFill="1" applyBorder="1" applyAlignment="1">
      <alignment horizontal="right" vertical="distributed"/>
      <protection/>
    </xf>
    <xf numFmtId="1" fontId="5" fillId="34" borderId="10" xfId="62" applyNumberFormat="1" applyFont="1" applyFill="1" applyBorder="1" applyAlignment="1">
      <alignment horizontal="right" vertical="distributed"/>
      <protection/>
    </xf>
    <xf numFmtId="4" fontId="5" fillId="34" borderId="15" xfId="62" applyNumberFormat="1" applyFont="1" applyFill="1" applyBorder="1" applyAlignment="1">
      <alignment horizontal="right" vertical="distributed"/>
      <protection/>
    </xf>
    <xf numFmtId="4" fontId="5" fillId="34" borderId="13" xfId="62" applyNumberFormat="1" applyFont="1" applyFill="1" applyBorder="1" applyAlignment="1">
      <alignment horizontal="right" vertical="distributed"/>
      <protection/>
    </xf>
    <xf numFmtId="1" fontId="5" fillId="34" borderId="13" xfId="62" applyNumberFormat="1" applyFont="1" applyFill="1" applyBorder="1" applyAlignment="1">
      <alignment horizontal="right" vertical="distributed"/>
      <protection/>
    </xf>
    <xf numFmtId="0" fontId="6" fillId="0" borderId="0" xfId="62" applyFont="1" applyBorder="1">
      <alignment/>
      <protection/>
    </xf>
    <xf numFmtId="0" fontId="5" fillId="34" borderId="15" xfId="62" applyFont="1" applyFill="1" applyBorder="1" applyAlignment="1">
      <alignment horizontal="left" vertical="center" wrapText="1"/>
      <protection/>
    </xf>
    <xf numFmtId="4" fontId="13" fillId="0" borderId="20" xfId="62" applyNumberFormat="1" applyFont="1" applyBorder="1" applyAlignment="1">
      <alignment horizontal="left" vertical="distributed"/>
      <protection/>
    </xf>
    <xf numFmtId="4" fontId="5" fillId="0" borderId="13" xfId="62" applyNumberFormat="1" applyFont="1" applyFill="1" applyBorder="1" applyAlignment="1">
      <alignment horizontal="left" vertical="distributed" wrapText="1"/>
      <protection/>
    </xf>
    <xf numFmtId="0" fontId="21" fillId="0" borderId="13" xfId="62" applyFont="1" applyBorder="1" applyAlignment="1">
      <alignment horizontal="left" vertical="center" wrapText="1"/>
      <protection/>
    </xf>
    <xf numFmtId="4" fontId="21" fillId="0" borderId="15" xfId="62" applyNumberFormat="1" applyFont="1" applyBorder="1" applyAlignment="1">
      <alignment horizontal="right" vertical="distributed"/>
      <protection/>
    </xf>
    <xf numFmtId="4" fontId="21" fillId="0" borderId="15" xfId="62" applyNumberFormat="1" applyFont="1" applyFill="1" applyBorder="1" applyAlignment="1">
      <alignment horizontal="right" vertical="distributed"/>
      <protection/>
    </xf>
    <xf numFmtId="4" fontId="21" fillId="0" borderId="13" xfId="62" applyNumberFormat="1" applyFont="1" applyBorder="1" applyAlignment="1">
      <alignment horizontal="right" vertical="distributed"/>
      <protection/>
    </xf>
    <xf numFmtId="1" fontId="21" fillId="0" borderId="13" xfId="62" applyNumberFormat="1" applyFont="1" applyBorder="1" applyAlignment="1">
      <alignment horizontal="right" vertical="distributed"/>
      <protection/>
    </xf>
    <xf numFmtId="0" fontId="21" fillId="0" borderId="0" xfId="62" applyFont="1" applyFill="1">
      <alignment/>
      <protection/>
    </xf>
    <xf numFmtId="0" fontId="21" fillId="0" borderId="0" xfId="62" applyFont="1">
      <alignment/>
      <protection/>
    </xf>
    <xf numFmtId="0" fontId="21" fillId="0" borderId="15" xfId="62" applyFont="1" applyBorder="1" applyAlignment="1">
      <alignment horizontal="left" vertical="center" wrapText="1"/>
      <protection/>
    </xf>
    <xf numFmtId="0" fontId="21" fillId="35" borderId="0" xfId="62" applyFont="1" applyFill="1">
      <alignment/>
      <protection/>
    </xf>
    <xf numFmtId="0" fontId="21" fillId="35" borderId="13" xfId="62" applyFont="1" applyFill="1" applyBorder="1" applyAlignment="1">
      <alignment horizontal="left" vertical="center" wrapText="1"/>
      <protection/>
    </xf>
    <xf numFmtId="4" fontId="21" fillId="35" borderId="15" xfId="62" applyNumberFormat="1" applyFont="1" applyFill="1" applyBorder="1" applyAlignment="1">
      <alignment horizontal="right" vertical="distributed"/>
      <protection/>
    </xf>
    <xf numFmtId="4" fontId="21" fillId="35" borderId="13" xfId="62" applyNumberFormat="1" applyFont="1" applyFill="1" applyBorder="1" applyAlignment="1">
      <alignment horizontal="right" vertical="distributed"/>
      <protection/>
    </xf>
    <xf numFmtId="1" fontId="21" fillId="35" borderId="13" xfId="62" applyNumberFormat="1" applyFont="1" applyFill="1" applyBorder="1" applyAlignment="1">
      <alignment horizontal="right" vertical="distributed"/>
      <protection/>
    </xf>
    <xf numFmtId="0" fontId="19" fillId="0" borderId="13" xfId="62" applyFont="1" applyBorder="1" applyAlignment="1">
      <alignment horizontal="left" vertical="center" wrapText="1"/>
      <protection/>
    </xf>
    <xf numFmtId="4" fontId="19" fillId="0" borderId="0" xfId="62" applyNumberFormat="1" applyFont="1" applyBorder="1" applyAlignment="1">
      <alignment horizontal="right" vertical="distributed"/>
      <protection/>
    </xf>
    <xf numFmtId="4" fontId="19" fillId="0" borderId="15" xfId="62" applyNumberFormat="1" applyFont="1" applyBorder="1" applyAlignment="1">
      <alignment horizontal="right" vertical="distributed"/>
      <protection/>
    </xf>
    <xf numFmtId="0" fontId="5" fillId="0" borderId="0" xfId="62" applyFont="1" applyFill="1" applyBorder="1">
      <alignment/>
      <protection/>
    </xf>
    <xf numFmtId="0" fontId="5" fillId="0" borderId="0" xfId="62" applyFont="1" applyBorder="1">
      <alignment/>
      <protection/>
    </xf>
    <xf numFmtId="0" fontId="5" fillId="0" borderId="24" xfId="62" applyFont="1" applyBorder="1">
      <alignment/>
      <protection/>
    </xf>
    <xf numFmtId="0" fontId="5" fillId="0" borderId="12" xfId="62" applyFont="1" applyBorder="1">
      <alignment/>
      <protection/>
    </xf>
    <xf numFmtId="0" fontId="5" fillId="0" borderId="13" xfId="62" applyFont="1" applyBorder="1" applyAlignment="1">
      <alignment horizontal="left" vertical="center" wrapText="1"/>
      <protection/>
    </xf>
    <xf numFmtId="4" fontId="5" fillId="0" borderId="0" xfId="62" applyNumberFormat="1" applyFont="1" applyBorder="1" applyAlignment="1">
      <alignment horizontal="right" vertical="distributed"/>
      <protection/>
    </xf>
    <xf numFmtId="4" fontId="5" fillId="0" borderId="15" xfId="62" applyNumberFormat="1" applyFont="1" applyFill="1" applyBorder="1" applyAlignment="1">
      <alignment horizontal="right" vertical="distributed"/>
      <protection/>
    </xf>
    <xf numFmtId="4" fontId="5" fillId="0" borderId="13" xfId="62" applyNumberFormat="1" applyFont="1" applyBorder="1" applyAlignment="1">
      <alignment horizontal="right" vertical="distributed"/>
      <protection/>
    </xf>
    <xf numFmtId="1" fontId="5" fillId="0" borderId="13" xfId="62" applyNumberFormat="1" applyFont="1" applyBorder="1" applyAlignment="1">
      <alignment horizontal="right" vertical="distributed"/>
      <protection/>
    </xf>
    <xf numFmtId="0" fontId="5" fillId="0" borderId="0" xfId="62" applyFont="1">
      <alignment/>
      <protection/>
    </xf>
    <xf numFmtId="4" fontId="5" fillId="0" borderId="15" xfId="62" applyNumberFormat="1" applyFont="1" applyBorder="1" applyAlignment="1">
      <alignment horizontal="right" vertical="distributed"/>
      <protection/>
    </xf>
    <xf numFmtId="0" fontId="5" fillId="0" borderId="10" xfId="62" applyFont="1" applyBorder="1" applyAlignment="1">
      <alignment horizontal="left" vertical="center" wrapText="1"/>
      <protection/>
    </xf>
    <xf numFmtId="4" fontId="5" fillId="0" borderId="18" xfId="62" applyNumberFormat="1" applyFont="1" applyBorder="1" applyAlignment="1">
      <alignment horizontal="right" vertical="distributed"/>
      <protection/>
    </xf>
    <xf numFmtId="4" fontId="5" fillId="0" borderId="10" xfId="62" applyNumberFormat="1" applyFont="1" applyBorder="1" applyAlignment="1">
      <alignment horizontal="right" vertical="distributed"/>
      <protection/>
    </xf>
    <xf numFmtId="1" fontId="5" fillId="0" borderId="10" xfId="62" applyNumberFormat="1" applyFont="1" applyBorder="1" applyAlignment="1">
      <alignment horizontal="right" vertical="distributed"/>
      <protection/>
    </xf>
    <xf numFmtId="0" fontId="21" fillId="0" borderId="0" xfId="62" applyFont="1" applyFill="1" applyBorder="1">
      <alignment/>
      <protection/>
    </xf>
    <xf numFmtId="0" fontId="5" fillId="0" borderId="13" xfId="62" applyFont="1" applyFill="1" applyBorder="1" applyAlignment="1">
      <alignment horizontal="left" vertical="center" wrapText="1"/>
      <protection/>
    </xf>
    <xf numFmtId="4" fontId="5" fillId="0" borderId="13" xfId="62" applyNumberFormat="1" applyFont="1" applyFill="1" applyBorder="1" applyAlignment="1">
      <alignment horizontal="right" vertical="distributed"/>
      <protection/>
    </xf>
    <xf numFmtId="0" fontId="5" fillId="0" borderId="0" xfId="62" applyFont="1" applyFill="1">
      <alignment/>
      <protection/>
    </xf>
    <xf numFmtId="0" fontId="2" fillId="0" borderId="0" xfId="62" applyFont="1">
      <alignment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4" fontId="5" fillId="0" borderId="10" xfId="62" applyNumberFormat="1" applyFont="1" applyFill="1" applyBorder="1" applyAlignment="1">
      <alignment horizontal="right" vertical="distributed"/>
      <protection/>
    </xf>
    <xf numFmtId="0" fontId="2" fillId="0" borderId="13" xfId="62" applyFont="1" applyBorder="1" applyAlignment="1">
      <alignment horizontal="left" vertical="distributed" wrapText="1"/>
      <protection/>
    </xf>
    <xf numFmtId="4" fontId="4" fillId="35" borderId="15" xfId="62" applyNumberFormat="1" applyFont="1" applyFill="1" applyBorder="1" applyAlignment="1">
      <alignment horizontal="right" vertical="distributed"/>
      <protection/>
    </xf>
    <xf numFmtId="4" fontId="4" fillId="35" borderId="13" xfId="62" applyNumberFormat="1" applyFont="1" applyFill="1" applyBorder="1" applyAlignment="1">
      <alignment horizontal="right" vertical="distributed"/>
      <protection/>
    </xf>
    <xf numFmtId="1" fontId="4" fillId="35" borderId="13" xfId="62" applyNumberFormat="1" applyFont="1" applyFill="1" applyBorder="1" applyAlignment="1">
      <alignment horizontal="right" vertical="distributed"/>
      <protection/>
    </xf>
    <xf numFmtId="0" fontId="5" fillId="0" borderId="15" xfId="62" applyFont="1" applyFill="1" applyBorder="1" applyAlignment="1">
      <alignment horizontal="left" vertical="center" wrapText="1"/>
      <protection/>
    </xf>
    <xf numFmtId="4" fontId="5" fillId="35" borderId="15" xfId="62" applyNumberFormat="1" applyFont="1" applyFill="1" applyBorder="1" applyAlignment="1">
      <alignment horizontal="right" vertical="distributed"/>
      <protection/>
    </xf>
    <xf numFmtId="4" fontId="5" fillId="35" borderId="13" xfId="62" applyNumberFormat="1" applyFont="1" applyFill="1" applyBorder="1" applyAlignment="1">
      <alignment horizontal="right" vertical="distributed"/>
      <protection/>
    </xf>
    <xf numFmtId="1" fontId="5" fillId="35" borderId="13" xfId="62" applyNumberFormat="1" applyFont="1" applyFill="1" applyBorder="1" applyAlignment="1">
      <alignment horizontal="right" vertical="distributed"/>
      <protection/>
    </xf>
    <xf numFmtId="0" fontId="2" fillId="36" borderId="0" xfId="62" applyFont="1" applyFill="1">
      <alignment/>
      <protection/>
    </xf>
    <xf numFmtId="0" fontId="5" fillId="0" borderId="18" xfId="62" applyFont="1" applyFill="1" applyBorder="1" applyAlignment="1">
      <alignment horizontal="left" vertical="center" wrapText="1"/>
      <protection/>
    </xf>
    <xf numFmtId="4" fontId="5" fillId="35" borderId="18" xfId="62" applyNumberFormat="1" applyFont="1" applyFill="1" applyBorder="1" applyAlignment="1">
      <alignment horizontal="right" vertical="distributed"/>
      <protection/>
    </xf>
    <xf numFmtId="4" fontId="5" fillId="35" borderId="10" xfId="62" applyNumberFormat="1" applyFont="1" applyFill="1" applyBorder="1" applyAlignment="1">
      <alignment horizontal="right" vertical="distributed"/>
      <protection/>
    </xf>
    <xf numFmtId="1" fontId="5" fillId="35" borderId="10" xfId="62" applyNumberFormat="1" applyFont="1" applyFill="1" applyBorder="1" applyAlignment="1">
      <alignment horizontal="right" vertical="distributed"/>
      <protection/>
    </xf>
    <xf numFmtId="0" fontId="2" fillId="36" borderId="0" xfId="62" applyFont="1" applyFill="1" applyBorder="1">
      <alignment/>
      <protection/>
    </xf>
    <xf numFmtId="0" fontId="5" fillId="0" borderId="19" xfId="62" applyFont="1" applyFill="1" applyBorder="1">
      <alignment/>
      <protection/>
    </xf>
    <xf numFmtId="0" fontId="2" fillId="36" borderId="19" xfId="62" applyFont="1" applyFill="1" applyBorder="1">
      <alignment/>
      <protection/>
    </xf>
    <xf numFmtId="0" fontId="21" fillId="0" borderId="15" xfId="59" applyFont="1" applyBorder="1" applyAlignment="1">
      <alignment horizontal="left" vertical="distributed" wrapText="1"/>
      <protection/>
    </xf>
    <xf numFmtId="0" fontId="22" fillId="0" borderId="0" xfId="62" applyFont="1" applyFill="1" applyBorder="1">
      <alignment/>
      <protection/>
    </xf>
    <xf numFmtId="0" fontId="23" fillId="0" borderId="0" xfId="62" applyFont="1">
      <alignment/>
      <protection/>
    </xf>
    <xf numFmtId="0" fontId="4" fillId="13" borderId="10" xfId="62" applyFont="1" applyFill="1" applyBorder="1" applyAlignment="1">
      <alignment horizontal="left" vertical="center" wrapText="1"/>
      <protection/>
    </xf>
    <xf numFmtId="0" fontId="4" fillId="13" borderId="18" xfId="62" applyFont="1" applyFill="1" applyBorder="1" applyAlignment="1">
      <alignment horizontal="center" vertical="center"/>
      <protection/>
    </xf>
    <xf numFmtId="0" fontId="4" fillId="13" borderId="10" xfId="62" applyFont="1" applyFill="1" applyBorder="1" applyAlignment="1">
      <alignment horizontal="center" vertical="center"/>
      <protection/>
    </xf>
    <xf numFmtId="0" fontId="4" fillId="13" borderId="19" xfId="62" applyFont="1" applyFill="1" applyBorder="1" applyAlignment="1">
      <alignment horizontal="center" vertical="center"/>
      <protection/>
    </xf>
    <xf numFmtId="1" fontId="4" fillId="13" borderId="10" xfId="62" applyNumberFormat="1" applyFont="1" applyFill="1" applyBorder="1" applyAlignment="1">
      <alignment horizontal="center" vertical="center"/>
      <protection/>
    </xf>
    <xf numFmtId="4" fontId="4" fillId="13" borderId="10" xfId="62" applyNumberFormat="1" applyFont="1" applyFill="1" applyBorder="1" applyAlignment="1">
      <alignment horizontal="center" vertical="center"/>
      <protection/>
    </xf>
    <xf numFmtId="0" fontId="5" fillId="13" borderId="0" xfId="62" applyFont="1" applyFill="1">
      <alignment/>
      <protection/>
    </xf>
    <xf numFmtId="0" fontId="4" fillId="13" borderId="12" xfId="62" applyFont="1" applyFill="1" applyBorder="1" applyAlignment="1">
      <alignment horizontal="left" vertical="center"/>
      <protection/>
    </xf>
    <xf numFmtId="4" fontId="4" fillId="13" borderId="14" xfId="62" applyNumberFormat="1" applyFont="1" applyFill="1" applyBorder="1" applyAlignment="1">
      <alignment horizontal="right" vertical="distributed"/>
      <protection/>
    </xf>
    <xf numFmtId="4" fontId="4" fillId="13" borderId="12" xfId="62" applyNumberFormat="1" applyFont="1" applyFill="1" applyBorder="1" applyAlignment="1">
      <alignment horizontal="right" vertical="distributed"/>
      <protection/>
    </xf>
    <xf numFmtId="1" fontId="4" fillId="13" borderId="12" xfId="62" applyNumberFormat="1" applyFont="1" applyFill="1" applyBorder="1" applyAlignment="1">
      <alignment horizontal="right" vertical="distributed"/>
      <protection/>
    </xf>
    <xf numFmtId="0" fontId="5" fillId="13" borderId="0" xfId="62" applyFont="1" applyFill="1" applyBorder="1">
      <alignment/>
      <protection/>
    </xf>
    <xf numFmtId="0" fontId="4" fillId="13" borderId="19" xfId="62" applyFont="1" applyFill="1" applyBorder="1">
      <alignment/>
      <protection/>
    </xf>
    <xf numFmtId="0" fontId="4" fillId="13" borderId="11" xfId="62" applyFont="1" applyFill="1" applyBorder="1" applyAlignment="1">
      <alignment horizontal="left" vertical="center"/>
      <protection/>
    </xf>
    <xf numFmtId="4" fontId="4" fillId="13" borderId="16" xfId="62" applyNumberFormat="1" applyFont="1" applyFill="1" applyBorder="1" applyAlignment="1">
      <alignment horizontal="right" vertical="distributed"/>
      <protection/>
    </xf>
    <xf numFmtId="4" fontId="4" fillId="13" borderId="11" xfId="62" applyNumberFormat="1" applyFont="1" applyFill="1" applyBorder="1" applyAlignment="1">
      <alignment horizontal="right" vertical="distributed"/>
      <protection/>
    </xf>
    <xf numFmtId="1" fontId="4" fillId="13" borderId="11" xfId="62" applyNumberFormat="1" applyFont="1" applyFill="1" applyBorder="1" applyAlignment="1">
      <alignment horizontal="right" vertical="distributed"/>
      <protection/>
    </xf>
    <xf numFmtId="0" fontId="4" fillId="13" borderId="12" xfId="62" applyFont="1" applyFill="1" applyBorder="1" applyAlignment="1">
      <alignment horizontal="left" vertical="center" wrapText="1"/>
      <protection/>
    </xf>
    <xf numFmtId="0" fontId="4" fillId="13" borderId="0" xfId="62" applyFont="1" applyFill="1" applyAlignment="1">
      <alignment vertical="center"/>
      <protection/>
    </xf>
    <xf numFmtId="0" fontId="4" fillId="13" borderId="0" xfId="62" applyFont="1" applyFill="1" applyBorder="1">
      <alignment/>
      <protection/>
    </xf>
    <xf numFmtId="0" fontId="4" fillId="13" borderId="0" xfId="0" applyFont="1" applyFill="1" applyAlignment="1">
      <alignment vertical="top"/>
    </xf>
    <xf numFmtId="0" fontId="4" fillId="13" borderId="24" xfId="62" applyFont="1" applyFill="1" applyBorder="1">
      <alignment/>
      <protection/>
    </xf>
    <xf numFmtId="0" fontId="4" fillId="13" borderId="12" xfId="62" applyFont="1" applyFill="1" applyBorder="1">
      <alignment/>
      <protection/>
    </xf>
    <xf numFmtId="0" fontId="2" fillId="13" borderId="0" xfId="62" applyFont="1" applyFill="1" applyBorder="1">
      <alignment/>
      <protection/>
    </xf>
    <xf numFmtId="0" fontId="2" fillId="13" borderId="0" xfId="62" applyFont="1" applyFill="1">
      <alignment/>
      <protection/>
    </xf>
    <xf numFmtId="0" fontId="4" fillId="13" borderId="18" xfId="62" applyFont="1" applyFill="1" applyBorder="1" applyAlignment="1">
      <alignment horizontal="left" vertical="center" wrapText="1"/>
      <protection/>
    </xf>
    <xf numFmtId="4" fontId="4" fillId="13" borderId="18" xfId="62" applyNumberFormat="1" applyFont="1" applyFill="1" applyBorder="1" applyAlignment="1">
      <alignment horizontal="right" vertical="distributed"/>
      <protection/>
    </xf>
    <xf numFmtId="4" fontId="4" fillId="13" borderId="10" xfId="62" applyNumberFormat="1" applyFont="1" applyFill="1" applyBorder="1" applyAlignment="1">
      <alignment vertical="distributed"/>
      <protection/>
    </xf>
    <xf numFmtId="1" fontId="4" fillId="13" borderId="10" xfId="62" applyNumberFormat="1" applyFont="1" applyFill="1" applyBorder="1" applyAlignment="1">
      <alignment vertical="distributed"/>
      <protection/>
    </xf>
    <xf numFmtId="0" fontId="4" fillId="13" borderId="0" xfId="62" applyFont="1" applyFill="1">
      <alignment/>
      <protection/>
    </xf>
    <xf numFmtId="0" fontId="4" fillId="13" borderId="14" xfId="62" applyFont="1" applyFill="1" applyBorder="1" applyAlignment="1">
      <alignment horizontal="left" vertical="center" wrapText="1"/>
      <protection/>
    </xf>
    <xf numFmtId="0" fontId="4" fillId="13" borderId="23" xfId="62" applyFont="1" applyFill="1" applyBorder="1">
      <alignment/>
      <protection/>
    </xf>
    <xf numFmtId="0" fontId="4" fillId="13" borderId="10" xfId="62" applyFont="1" applyFill="1" applyBorder="1">
      <alignment/>
      <protection/>
    </xf>
    <xf numFmtId="0" fontId="4" fillId="13" borderId="11" xfId="62" applyFont="1" applyFill="1" applyBorder="1" applyAlignment="1">
      <alignment horizontal="left" vertical="center" wrapText="1"/>
      <protection/>
    </xf>
    <xf numFmtId="0" fontId="4" fillId="13" borderId="12" xfId="0" applyFont="1" applyFill="1" applyBorder="1" applyAlignment="1">
      <alignment horizontal="left" vertical="center" wrapText="1"/>
    </xf>
    <xf numFmtId="4" fontId="4" fillId="13" borderId="11" xfId="62" applyNumberFormat="1" applyFont="1" applyFill="1" applyBorder="1" applyAlignment="1">
      <alignment horizontal="right" vertical="center" wrapText="1"/>
      <protection/>
    </xf>
    <xf numFmtId="1" fontId="4" fillId="13" borderId="11" xfId="62" applyNumberFormat="1" applyFont="1" applyFill="1" applyBorder="1" applyAlignment="1">
      <alignment horizontal="right" vertical="center" wrapText="1"/>
      <protection/>
    </xf>
    <xf numFmtId="4" fontId="4" fillId="13" borderId="15" xfId="62" applyNumberFormat="1" applyFont="1" applyFill="1" applyBorder="1" applyAlignment="1">
      <alignment horizontal="right" vertical="distributed"/>
      <protection/>
    </xf>
    <xf numFmtId="4" fontId="4" fillId="13" borderId="13" xfId="62" applyNumberFormat="1" applyFont="1" applyFill="1" applyBorder="1" applyAlignment="1">
      <alignment horizontal="right" vertical="distributed"/>
      <protection/>
    </xf>
    <xf numFmtId="1" fontId="4" fillId="13" borderId="13" xfId="62" applyNumberFormat="1" applyFont="1" applyFill="1" applyBorder="1" applyAlignment="1">
      <alignment horizontal="right" vertical="distributed"/>
      <protection/>
    </xf>
    <xf numFmtId="1" fontId="4" fillId="13" borderId="14" xfId="62" applyNumberFormat="1" applyFont="1" applyFill="1" applyBorder="1" applyAlignment="1">
      <alignment horizontal="right" vertical="distributed"/>
      <protection/>
    </xf>
    <xf numFmtId="4" fontId="4" fillId="13" borderId="14" xfId="62" applyNumberFormat="1" applyFont="1" applyFill="1" applyBorder="1" applyAlignment="1">
      <alignment horizontal="right" vertical="center" wrapText="1"/>
      <protection/>
    </xf>
    <xf numFmtId="1" fontId="4" fillId="13" borderId="14" xfId="62" applyNumberFormat="1" applyFont="1" applyFill="1" applyBorder="1" applyAlignment="1">
      <alignment horizontal="right" vertical="center" wrapText="1"/>
      <protection/>
    </xf>
    <xf numFmtId="4" fontId="4" fillId="13" borderId="12" xfId="62" applyNumberFormat="1" applyFont="1" applyFill="1" applyBorder="1" applyAlignment="1">
      <alignment horizontal="right" vertical="center" wrapText="1"/>
      <protection/>
    </xf>
    <xf numFmtId="4" fontId="4" fillId="13" borderId="12" xfId="0" applyNumberFormat="1" applyFont="1" applyFill="1" applyBorder="1" applyAlignment="1">
      <alignment horizontal="right" vertical="distributed"/>
    </xf>
    <xf numFmtId="1" fontId="4" fillId="13" borderId="12" xfId="0" applyNumberFormat="1" applyFont="1" applyFill="1" applyBorder="1" applyAlignment="1">
      <alignment horizontal="right" vertical="distributed"/>
    </xf>
    <xf numFmtId="0" fontId="4" fillId="13" borderId="0" xfId="0" applyFont="1" applyFill="1" applyBorder="1" applyAlignment="1">
      <alignment vertical="top"/>
    </xf>
    <xf numFmtId="1" fontId="4" fillId="13" borderId="12" xfId="62" applyNumberFormat="1" applyFont="1" applyFill="1" applyBorder="1" applyAlignment="1">
      <alignment horizontal="right" vertical="center" wrapText="1"/>
      <protection/>
    </xf>
    <xf numFmtId="0" fontId="4" fillId="13" borderId="16" xfId="62" applyFont="1" applyFill="1" applyBorder="1" applyAlignment="1">
      <alignment horizontal="left" vertical="center" wrapText="1"/>
      <protection/>
    </xf>
    <xf numFmtId="4" fontId="4" fillId="13" borderId="10" xfId="62" applyNumberFormat="1" applyFont="1" applyFill="1" applyBorder="1" applyAlignment="1">
      <alignment horizontal="right" vertical="distributed"/>
      <protection/>
    </xf>
    <xf numFmtId="1" fontId="4" fillId="13" borderId="10" xfId="62" applyNumberFormat="1" applyFont="1" applyFill="1" applyBorder="1" applyAlignment="1">
      <alignment horizontal="right" vertical="distributed"/>
      <protection/>
    </xf>
    <xf numFmtId="0" fontId="2" fillId="13" borderId="0" xfId="62" applyFill="1">
      <alignment/>
      <protection/>
    </xf>
    <xf numFmtId="0" fontId="4" fillId="13" borderId="12" xfId="62" applyFont="1" applyFill="1" applyBorder="1" applyAlignment="1">
      <alignment vertical="center" wrapText="1"/>
      <protection/>
    </xf>
    <xf numFmtId="4" fontId="4" fillId="13" borderId="12" xfId="62" applyNumberFormat="1" applyFont="1" applyFill="1" applyBorder="1" applyAlignment="1">
      <alignment vertical="distributed"/>
      <protection/>
    </xf>
    <xf numFmtId="1" fontId="4" fillId="13" borderId="12" xfId="62" applyNumberFormat="1" applyFont="1" applyFill="1" applyBorder="1" applyAlignment="1">
      <alignment vertical="distributed"/>
      <protection/>
    </xf>
    <xf numFmtId="0" fontId="4" fillId="13" borderId="15" xfId="62" applyFont="1" applyFill="1" applyBorder="1" applyAlignment="1">
      <alignment horizontal="left" vertical="center" wrapText="1"/>
      <protection/>
    </xf>
    <xf numFmtId="0" fontId="6" fillId="13" borderId="0" xfId="62" applyFont="1" applyFill="1">
      <alignment/>
      <protection/>
    </xf>
    <xf numFmtId="4" fontId="16" fillId="13" borderId="15" xfId="62" applyNumberFormat="1" applyFont="1" applyFill="1" applyBorder="1" applyAlignment="1">
      <alignment horizontal="right" vertical="distributed"/>
      <protection/>
    </xf>
    <xf numFmtId="4" fontId="16" fillId="13" borderId="13" xfId="62" applyNumberFormat="1" applyFont="1" applyFill="1" applyBorder="1" applyAlignment="1">
      <alignment horizontal="right" vertical="distributed"/>
      <protection/>
    </xf>
    <xf numFmtId="1" fontId="16" fillId="13" borderId="10" xfId="62" applyNumberFormat="1" applyFont="1" applyFill="1" applyBorder="1" applyAlignment="1">
      <alignment horizontal="right" vertical="distributed"/>
      <protection/>
    </xf>
    <xf numFmtId="4" fontId="16" fillId="13" borderId="10" xfId="62" applyNumberFormat="1" applyFont="1" applyFill="1" applyBorder="1" applyAlignment="1">
      <alignment horizontal="right" vertical="distributed"/>
      <protection/>
    </xf>
    <xf numFmtId="0" fontId="19" fillId="13" borderId="0" xfId="62" applyFont="1" applyFill="1">
      <alignment/>
      <protection/>
    </xf>
    <xf numFmtId="0" fontId="20" fillId="13" borderId="0" xfId="62" applyFont="1" applyFill="1">
      <alignment/>
      <protection/>
    </xf>
    <xf numFmtId="0" fontId="4" fillId="13" borderId="14" xfId="0" applyFont="1" applyFill="1" applyBorder="1" applyAlignment="1">
      <alignment horizontal="left" vertical="center" wrapText="1"/>
    </xf>
    <xf numFmtId="4" fontId="4" fillId="13" borderId="16" xfId="62" applyNumberFormat="1" applyFont="1" applyFill="1" applyBorder="1" applyAlignment="1">
      <alignment horizontal="left" vertical="center" wrapText="1"/>
      <protection/>
    </xf>
    <xf numFmtId="4" fontId="4" fillId="13" borderId="12" xfId="62" applyNumberFormat="1" applyFont="1" applyFill="1" applyBorder="1" applyAlignment="1">
      <alignment horizontal="left" vertical="center" wrapText="1"/>
      <protection/>
    </xf>
    <xf numFmtId="1" fontId="5" fillId="13" borderId="12" xfId="62" applyNumberFormat="1" applyFont="1" applyFill="1" applyBorder="1" applyAlignment="1">
      <alignment horizontal="right" vertical="distributed"/>
      <protection/>
    </xf>
    <xf numFmtId="4" fontId="5" fillId="13" borderId="12" xfId="62" applyNumberFormat="1" applyFont="1" applyFill="1" applyBorder="1" applyAlignment="1">
      <alignment horizontal="right" vertical="distributed"/>
      <protection/>
    </xf>
    <xf numFmtId="4" fontId="4" fillId="13" borderId="12" xfId="62" applyNumberFormat="1" applyFont="1" applyFill="1" applyBorder="1" applyAlignment="1">
      <alignment horizontal="right" vertical="center"/>
      <protection/>
    </xf>
    <xf numFmtId="0" fontId="4" fillId="13" borderId="12" xfId="59" applyFont="1" applyFill="1" applyBorder="1" applyAlignment="1">
      <alignment horizontal="left" vertical="distributed" wrapText="1"/>
      <protection/>
    </xf>
    <xf numFmtId="0" fontId="2" fillId="13" borderId="12" xfId="62" applyFont="1" applyFill="1" applyBorder="1">
      <alignment/>
      <protection/>
    </xf>
    <xf numFmtId="0" fontId="4" fillId="13" borderId="18" xfId="62" applyFont="1" applyFill="1" applyBorder="1" applyAlignment="1">
      <alignment horizontal="left" vertical="center"/>
      <protection/>
    </xf>
    <xf numFmtId="4" fontId="4" fillId="13" borderId="18" xfId="62" applyNumberFormat="1" applyFont="1" applyFill="1" applyBorder="1" applyAlignment="1">
      <alignment horizontal="right" vertical="center" wrapText="1"/>
      <protection/>
    </xf>
    <xf numFmtId="1" fontId="4" fillId="13" borderId="18" xfId="62" applyNumberFormat="1" applyFont="1" applyFill="1" applyBorder="1" applyAlignment="1">
      <alignment horizontal="right" vertical="center" wrapText="1"/>
      <protection/>
    </xf>
    <xf numFmtId="0" fontId="18" fillId="13" borderId="12" xfId="62" applyFont="1" applyFill="1" applyBorder="1" applyAlignment="1">
      <alignment horizontal="center" vertical="center"/>
      <protection/>
    </xf>
    <xf numFmtId="0" fontId="18" fillId="13" borderId="14" xfId="62" applyFont="1" applyFill="1" applyBorder="1" applyAlignment="1">
      <alignment horizontal="center" vertical="center" wrapText="1"/>
      <protection/>
    </xf>
    <xf numFmtId="0" fontId="18" fillId="13" borderId="12" xfId="62" applyFont="1" applyFill="1" applyBorder="1" applyAlignment="1">
      <alignment horizontal="center" vertical="center" wrapText="1"/>
      <protection/>
    </xf>
    <xf numFmtId="0" fontId="18" fillId="13" borderId="22" xfId="62" applyFont="1" applyFill="1" applyBorder="1" applyAlignment="1">
      <alignment horizontal="center" vertical="center" wrapText="1"/>
      <protection/>
    </xf>
    <xf numFmtId="1" fontId="18" fillId="13" borderId="12" xfId="62" applyNumberFormat="1" applyFont="1" applyFill="1" applyBorder="1" applyAlignment="1">
      <alignment horizontal="center" vertical="center" wrapText="1"/>
      <protection/>
    </xf>
    <xf numFmtId="4" fontId="18" fillId="13" borderId="12" xfId="62" applyNumberFormat="1" applyFont="1" applyFill="1" applyBorder="1" applyAlignment="1">
      <alignment horizontal="center" vertical="center" wrapText="1"/>
      <protection/>
    </xf>
    <xf numFmtId="0" fontId="11" fillId="13" borderId="0" xfId="62" applyFont="1" applyFill="1">
      <alignment/>
      <protection/>
    </xf>
    <xf numFmtId="0" fontId="4" fillId="13" borderId="18" xfId="62" applyFont="1" applyFill="1" applyBorder="1" applyAlignment="1">
      <alignment horizontal="center" vertical="center" wrapText="1"/>
      <protection/>
    </xf>
    <xf numFmtId="0" fontId="4" fillId="13" borderId="10" xfId="62" applyFont="1" applyFill="1" applyBorder="1" applyAlignment="1">
      <alignment horizontal="center" vertical="center" wrapText="1"/>
      <protection/>
    </xf>
    <xf numFmtId="0" fontId="10" fillId="13" borderId="0" xfId="62" applyFont="1" applyFill="1">
      <alignment/>
      <protection/>
    </xf>
    <xf numFmtId="1" fontId="4" fillId="13" borderId="10" xfId="62" applyNumberFormat="1" applyFont="1" applyFill="1" applyBorder="1" applyAlignment="1">
      <alignment horizontal="center" vertical="center" wrapText="1"/>
      <protection/>
    </xf>
    <xf numFmtId="1" fontId="4" fillId="0" borderId="17" xfId="62" applyNumberFormat="1" applyFont="1" applyBorder="1" applyAlignment="1">
      <alignment vertical="center"/>
      <protection/>
    </xf>
    <xf numFmtId="1" fontId="4" fillId="0" borderId="0" xfId="62" applyNumberFormat="1" applyFont="1">
      <alignment/>
      <protection/>
    </xf>
    <xf numFmtId="0" fontId="4" fillId="13" borderId="1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" fontId="14" fillId="0" borderId="13" xfId="62" applyNumberFormat="1" applyFont="1" applyBorder="1" applyAlignment="1">
      <alignment horizontal="left" vertical="distributed"/>
      <protection/>
    </xf>
    <xf numFmtId="4" fontId="14" fillId="0" borderId="10" xfId="62" applyNumberFormat="1" applyFont="1" applyBorder="1" applyAlignment="1">
      <alignment horizontal="left" vertical="distributed"/>
      <protection/>
    </xf>
    <xf numFmtId="4" fontId="13" fillId="0" borderId="13" xfId="62" applyNumberFormat="1" applyFont="1" applyFill="1" applyBorder="1" applyAlignment="1">
      <alignment horizontal="left" vertical="distributed"/>
      <protection/>
    </xf>
    <xf numFmtId="4" fontId="13" fillId="0" borderId="10" xfId="62" applyNumberFormat="1" applyFont="1" applyFill="1" applyBorder="1" applyAlignment="1">
      <alignment horizontal="left" vertical="distributed"/>
      <protection/>
    </xf>
    <xf numFmtId="4" fontId="5" fillId="0" borderId="13" xfId="62" applyNumberFormat="1" applyFont="1" applyFill="1" applyBorder="1" applyAlignment="1">
      <alignment horizontal="left" vertical="distributed"/>
      <protection/>
    </xf>
    <xf numFmtId="4" fontId="5" fillId="0" borderId="10" xfId="62" applyNumberFormat="1" applyFont="1" applyFill="1" applyBorder="1" applyAlignment="1">
      <alignment horizontal="left" vertical="distributed"/>
      <protection/>
    </xf>
    <xf numFmtId="4" fontId="5" fillId="0" borderId="13" xfId="62" applyNumberFormat="1" applyFont="1" applyFill="1" applyBorder="1" applyAlignment="1">
      <alignment horizontal="left" vertical="distributed" wrapText="1"/>
      <protection/>
    </xf>
    <xf numFmtId="0" fontId="0" fillId="0" borderId="13" xfId="0" applyBorder="1" applyAlignment="1">
      <alignment horizontal="left" vertical="distributed" wrapText="1"/>
    </xf>
    <xf numFmtId="4" fontId="10" fillId="0" borderId="13" xfId="62" applyNumberFormat="1" applyFont="1" applyFill="1" applyBorder="1" applyAlignment="1">
      <alignment horizontal="left" vertical="distributed"/>
      <protection/>
    </xf>
    <xf numFmtId="4" fontId="10" fillId="0" borderId="10" xfId="62" applyNumberFormat="1" applyFont="1" applyFill="1" applyBorder="1" applyAlignment="1">
      <alignment horizontal="left" vertical="distributed"/>
      <protection/>
    </xf>
    <xf numFmtId="4" fontId="10" fillId="0" borderId="13" xfId="62" applyNumberFormat="1" applyFont="1" applyBorder="1" applyAlignment="1">
      <alignment horizontal="left" vertical="center" wrapText="1"/>
      <protection/>
    </xf>
    <xf numFmtId="4" fontId="10" fillId="0" borderId="10" xfId="62" applyNumberFormat="1" applyFont="1" applyBorder="1" applyAlignment="1">
      <alignment horizontal="left" vertical="center" wrapText="1"/>
      <protection/>
    </xf>
    <xf numFmtId="4" fontId="11" fillId="0" borderId="13" xfId="62" applyNumberFormat="1" applyFont="1" applyFill="1" applyBorder="1" applyAlignment="1">
      <alignment horizontal="center" vertical="distributed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bično_18. DROGE" xfId="59"/>
    <cellStyle name="Obično_23. RAZVOJNA STRATEGIJA" xfId="60"/>
    <cellStyle name="Obično_4. VLADA" xfId="61"/>
    <cellStyle name="Obično_6. UDRUGE" xfId="62"/>
    <cellStyle name="Obično_UZOP 2005.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C646"/>
  <sheetViews>
    <sheetView workbookViewId="0" topLeftCell="A140">
      <selection activeCell="D154" sqref="D154:D157"/>
    </sheetView>
  </sheetViews>
  <sheetFormatPr defaultColWidth="10.28125" defaultRowHeight="12.75"/>
  <cols>
    <col min="1" max="1" width="72.00390625" style="195" customWidth="1"/>
    <col min="2" max="4" width="17.7109375" style="2" customWidth="1"/>
    <col min="5" max="5" width="5.421875" style="196" customWidth="1"/>
    <col min="6" max="6" width="16.8515625" style="197" customWidth="1"/>
    <col min="7" max="12" width="10.28125" style="129" customWidth="1"/>
    <col min="13" max="16384" width="10.28125" style="4" customWidth="1"/>
  </cols>
  <sheetData>
    <row r="1" spans="1:12" s="199" customFormat="1" ht="19.5" customHeight="1">
      <c r="A1" s="535" t="s">
        <v>61</v>
      </c>
      <c r="B1" s="535"/>
      <c r="C1" s="535"/>
      <c r="D1" s="535"/>
      <c r="E1" s="535"/>
      <c r="F1" s="535"/>
      <c r="G1" s="198"/>
      <c r="H1" s="198"/>
      <c r="I1" s="198"/>
      <c r="J1" s="198"/>
      <c r="K1" s="198"/>
      <c r="L1" s="198"/>
    </row>
    <row r="2" spans="1:12" s="201" customFormat="1" ht="19.5" customHeight="1">
      <c r="A2" s="535" t="s">
        <v>46</v>
      </c>
      <c r="B2" s="535"/>
      <c r="C2" s="535"/>
      <c r="D2" s="535"/>
      <c r="E2" s="535"/>
      <c r="F2" s="535"/>
      <c r="G2" s="200"/>
      <c r="H2" s="200"/>
      <c r="I2" s="200"/>
      <c r="J2" s="200"/>
      <c r="K2" s="200"/>
      <c r="L2" s="200"/>
    </row>
    <row r="3" spans="1:12" s="201" customFormat="1" ht="27" customHeight="1">
      <c r="A3" s="536" t="s">
        <v>251</v>
      </c>
      <c r="B3" s="536"/>
      <c r="C3" s="536"/>
      <c r="D3" s="536"/>
      <c r="E3" s="536"/>
      <c r="F3" s="536"/>
      <c r="G3" s="200"/>
      <c r="H3" s="200"/>
      <c r="I3" s="200"/>
      <c r="J3" s="200"/>
      <c r="K3" s="200"/>
      <c r="L3" s="200"/>
    </row>
    <row r="4" spans="1:12" s="244" customFormat="1" ht="2.25" customHeight="1" hidden="1">
      <c r="A4" s="176"/>
      <c r="B4" s="176"/>
      <c r="C4" s="176"/>
      <c r="D4" s="176"/>
      <c r="E4" s="177"/>
      <c r="F4" s="178"/>
      <c r="G4" s="243"/>
      <c r="H4" s="243"/>
      <c r="I4" s="243"/>
      <c r="J4" s="243"/>
      <c r="K4" s="243"/>
      <c r="L4" s="243"/>
    </row>
    <row r="5" spans="1:12" s="244" customFormat="1" ht="9" customHeight="1">
      <c r="A5" s="176"/>
      <c r="B5" s="176"/>
      <c r="C5" s="176"/>
      <c r="D5" s="176"/>
      <c r="E5" s="179"/>
      <c r="F5" s="178"/>
      <c r="G5" s="243"/>
      <c r="H5" s="243"/>
      <c r="I5" s="243"/>
      <c r="J5" s="243"/>
      <c r="K5" s="243"/>
      <c r="L5" s="243"/>
    </row>
    <row r="6" spans="1:12" s="87" customFormat="1" ht="39.75" customHeight="1">
      <c r="A6" s="180" t="s">
        <v>0</v>
      </c>
      <c r="B6" s="181" t="s">
        <v>136</v>
      </c>
      <c r="C6" s="182" t="s">
        <v>252</v>
      </c>
      <c r="D6" s="183" t="s">
        <v>97</v>
      </c>
      <c r="E6" s="236" t="s">
        <v>96</v>
      </c>
      <c r="F6" s="184" t="s">
        <v>137</v>
      </c>
      <c r="G6" s="122"/>
      <c r="H6" s="122"/>
      <c r="I6" s="122"/>
      <c r="J6" s="122"/>
      <c r="K6" s="122"/>
      <c r="L6" s="122"/>
    </row>
    <row r="7" spans="1:12" s="87" customFormat="1" ht="15" customHeight="1">
      <c r="A7" s="185"/>
      <c r="B7" s="186" t="s">
        <v>1</v>
      </c>
      <c r="C7" s="187" t="s">
        <v>2</v>
      </c>
      <c r="D7" s="188" t="s">
        <v>3</v>
      </c>
      <c r="E7" s="237" t="s">
        <v>4</v>
      </c>
      <c r="F7" s="189" t="s">
        <v>5</v>
      </c>
      <c r="G7" s="122"/>
      <c r="H7" s="122"/>
      <c r="I7" s="122"/>
      <c r="J7" s="122"/>
      <c r="K7" s="122"/>
      <c r="L7" s="122"/>
    </row>
    <row r="8" spans="1:12" s="2" customFormat="1" ht="27.75" customHeight="1">
      <c r="A8" s="5" t="s">
        <v>99</v>
      </c>
      <c r="B8" s="81"/>
      <c r="C8" s="6"/>
      <c r="D8" s="92"/>
      <c r="E8" s="7"/>
      <c r="F8" s="93"/>
      <c r="G8" s="89"/>
      <c r="H8" s="89"/>
      <c r="I8" s="89"/>
      <c r="J8" s="89"/>
      <c r="K8" s="89"/>
      <c r="L8" s="89"/>
    </row>
    <row r="9" spans="1:12" s="2" customFormat="1" ht="24.75" customHeight="1">
      <c r="A9" s="8" t="s">
        <v>6</v>
      </c>
      <c r="B9" s="53">
        <f>SUM(B11,B13)</f>
        <v>2092000</v>
      </c>
      <c r="C9" s="53">
        <f>C11+C13+C15</f>
        <v>1801290.58</v>
      </c>
      <c r="D9" s="9">
        <f>B9-C9</f>
        <v>290709.4199999999</v>
      </c>
      <c r="E9" s="10">
        <f>C9/B9*100</f>
        <v>86.10375621414914</v>
      </c>
      <c r="F9" s="9">
        <v>1364432.05</v>
      </c>
      <c r="G9" s="89"/>
      <c r="H9" s="89"/>
      <c r="I9" s="89"/>
      <c r="J9" s="89"/>
      <c r="K9" s="89"/>
      <c r="L9" s="89"/>
    </row>
    <row r="10" spans="1:12" s="44" customFormat="1" ht="16.5" customHeight="1">
      <c r="A10" s="78"/>
      <c r="B10" s="241" t="s">
        <v>253</v>
      </c>
      <c r="C10" s="241" t="s">
        <v>253</v>
      </c>
      <c r="D10" s="14"/>
      <c r="E10" s="15"/>
      <c r="F10" s="14"/>
      <c r="G10" s="79"/>
      <c r="H10" s="79"/>
      <c r="I10" s="79"/>
      <c r="J10" s="79"/>
      <c r="K10" s="79"/>
      <c r="L10" s="79"/>
    </row>
    <row r="11" spans="1:12" s="44" customFormat="1" ht="16.5" customHeight="1">
      <c r="A11" s="78"/>
      <c r="B11" s="41">
        <v>2078000</v>
      </c>
      <c r="C11" s="42">
        <v>1727303.86</v>
      </c>
      <c r="D11" s="14"/>
      <c r="E11" s="15"/>
      <c r="F11" s="14"/>
      <c r="G11" s="79"/>
      <c r="H11" s="79"/>
      <c r="I11" s="79"/>
      <c r="J11" s="79"/>
      <c r="K11" s="79"/>
      <c r="L11" s="79"/>
    </row>
    <row r="12" spans="1:12" s="44" customFormat="1" ht="16.5" customHeight="1">
      <c r="A12" s="78"/>
      <c r="B12" s="241" t="s">
        <v>254</v>
      </c>
      <c r="C12" s="241" t="s">
        <v>254</v>
      </c>
      <c r="D12" s="14"/>
      <c r="E12" s="15"/>
      <c r="F12" s="14"/>
      <c r="G12" s="79"/>
      <c r="H12" s="79"/>
      <c r="I12" s="79"/>
      <c r="J12" s="79"/>
      <c r="K12" s="79"/>
      <c r="L12" s="79"/>
    </row>
    <row r="13" spans="1:12" s="44" customFormat="1" ht="16.5" customHeight="1">
      <c r="A13" s="78"/>
      <c r="B13" s="41">
        <v>14000</v>
      </c>
      <c r="C13" s="42">
        <v>11098.04</v>
      </c>
      <c r="D13" s="14"/>
      <c r="E13" s="15"/>
      <c r="F13" s="14"/>
      <c r="G13" s="79"/>
      <c r="H13" s="79"/>
      <c r="I13" s="79"/>
      <c r="J13" s="79"/>
      <c r="K13" s="79"/>
      <c r="L13" s="79"/>
    </row>
    <row r="14" spans="1:12" s="44" customFormat="1" ht="16.5" customHeight="1">
      <c r="A14" s="78"/>
      <c r="B14" s="241" t="s">
        <v>255</v>
      </c>
      <c r="C14" s="241" t="s">
        <v>255</v>
      </c>
      <c r="D14" s="14"/>
      <c r="E14" s="15"/>
      <c r="F14" s="14"/>
      <c r="G14" s="79"/>
      <c r="H14" s="79"/>
      <c r="I14" s="79"/>
      <c r="J14" s="79"/>
      <c r="K14" s="79"/>
      <c r="L14" s="79"/>
    </row>
    <row r="15" spans="1:12" s="169" customFormat="1" ht="16.5" customHeight="1">
      <c r="A15" s="245"/>
      <c r="B15" s="74">
        <v>0</v>
      </c>
      <c r="C15" s="74">
        <v>62888.68</v>
      </c>
      <c r="D15" s="246"/>
      <c r="E15" s="247"/>
      <c r="F15" s="246"/>
      <c r="G15" s="168"/>
      <c r="H15" s="168"/>
      <c r="I15" s="168"/>
      <c r="J15" s="168"/>
      <c r="K15" s="168"/>
      <c r="L15" s="168"/>
    </row>
    <row r="16" spans="1:12" s="2" customFormat="1" ht="24.75" customHeight="1">
      <c r="A16" s="78" t="s">
        <v>7</v>
      </c>
      <c r="B16" s="23">
        <f>SUM(B18,B20)</f>
        <v>40500</v>
      </c>
      <c r="C16" s="23">
        <f>C18+C20+C22</f>
        <v>36037.23</v>
      </c>
      <c r="D16" s="14">
        <f>B16-C16</f>
        <v>4462.769999999997</v>
      </c>
      <c r="E16" s="15">
        <f>C16/B16*100</f>
        <v>88.98081481481482</v>
      </c>
      <c r="F16" s="14">
        <v>105267.89</v>
      </c>
      <c r="G16" s="89"/>
      <c r="H16" s="89"/>
      <c r="I16" s="89"/>
      <c r="J16" s="89"/>
      <c r="K16" s="89"/>
      <c r="L16" s="89"/>
    </row>
    <row r="17" spans="1:12" s="2" customFormat="1" ht="16.5" customHeight="1">
      <c r="A17" s="78"/>
      <c r="B17" s="91" t="s">
        <v>256</v>
      </c>
      <c r="C17" s="91" t="s">
        <v>256</v>
      </c>
      <c r="D17" s="14"/>
      <c r="E17" s="15"/>
      <c r="F17" s="14"/>
      <c r="G17" s="89"/>
      <c r="H17" s="89"/>
      <c r="I17" s="89"/>
      <c r="J17" s="89"/>
      <c r="K17" s="89"/>
      <c r="L17" s="89"/>
    </row>
    <row r="18" spans="1:12" s="2" customFormat="1" ht="16.5" customHeight="1">
      <c r="A18" s="78"/>
      <c r="B18" s="42">
        <v>40000</v>
      </c>
      <c r="C18" s="42">
        <v>34804.36</v>
      </c>
      <c r="D18" s="14"/>
      <c r="E18" s="15"/>
      <c r="F18" s="14"/>
      <c r="G18" s="89"/>
      <c r="H18" s="89"/>
      <c r="I18" s="89"/>
      <c r="J18" s="89"/>
      <c r="K18" s="89"/>
      <c r="L18" s="89"/>
    </row>
    <row r="19" spans="1:12" s="2" customFormat="1" ht="16.5" customHeight="1">
      <c r="A19" s="78"/>
      <c r="B19" s="241" t="s">
        <v>254</v>
      </c>
      <c r="C19" s="241" t="s">
        <v>254</v>
      </c>
      <c r="D19" s="14"/>
      <c r="E19" s="15"/>
      <c r="F19" s="14"/>
      <c r="G19" s="89"/>
      <c r="H19" s="89"/>
      <c r="I19" s="89"/>
      <c r="J19" s="89"/>
      <c r="K19" s="89"/>
      <c r="L19" s="89"/>
    </row>
    <row r="20" spans="1:12" s="2" customFormat="1" ht="16.5" customHeight="1">
      <c r="A20" s="78"/>
      <c r="B20" s="42">
        <v>500</v>
      </c>
      <c r="C20" s="42">
        <v>184.93</v>
      </c>
      <c r="D20" s="14"/>
      <c r="E20" s="15"/>
      <c r="F20" s="14"/>
      <c r="G20" s="89"/>
      <c r="H20" s="89"/>
      <c r="I20" s="89"/>
      <c r="J20" s="89"/>
      <c r="K20" s="89"/>
      <c r="L20" s="89"/>
    </row>
    <row r="21" spans="1:12" s="2" customFormat="1" ht="16.5" customHeight="1">
      <c r="A21" s="78"/>
      <c r="B21" s="241" t="s">
        <v>255</v>
      </c>
      <c r="C21" s="241" t="s">
        <v>255</v>
      </c>
      <c r="D21" s="14"/>
      <c r="E21" s="15"/>
      <c r="F21" s="14"/>
      <c r="G21" s="89"/>
      <c r="H21" s="89"/>
      <c r="I21" s="89"/>
      <c r="J21" s="89"/>
      <c r="K21" s="89"/>
      <c r="L21" s="89"/>
    </row>
    <row r="22" spans="1:12" s="2" customFormat="1" ht="16.5" customHeight="1">
      <c r="A22" s="78"/>
      <c r="B22" s="42">
        <v>0</v>
      </c>
      <c r="C22" s="42">
        <v>1047.94</v>
      </c>
      <c r="D22" s="14"/>
      <c r="E22" s="15"/>
      <c r="F22" s="14"/>
      <c r="G22" s="89"/>
      <c r="H22" s="89"/>
      <c r="I22" s="89"/>
      <c r="J22" s="89"/>
      <c r="K22" s="89"/>
      <c r="L22" s="89"/>
    </row>
    <row r="23" spans="1:12" s="2" customFormat="1" ht="27" customHeight="1">
      <c r="A23" s="135" t="s">
        <v>76</v>
      </c>
      <c r="B23" s="136">
        <f>SUM(B9,B16)</f>
        <v>2132500</v>
      </c>
      <c r="C23" s="136">
        <f>SUM(C9,C16)</f>
        <v>1837327.81</v>
      </c>
      <c r="D23" s="137">
        <f>B23-C23</f>
        <v>295172.18999999994</v>
      </c>
      <c r="E23" s="138">
        <f>C23/B23*100</f>
        <v>86.15839671746777</v>
      </c>
      <c r="F23" s="137">
        <f>SUM(F9:F16)</f>
        <v>1469699.94</v>
      </c>
      <c r="G23" s="89"/>
      <c r="H23" s="89"/>
      <c r="I23" s="89"/>
      <c r="J23" s="89"/>
      <c r="K23" s="89"/>
      <c r="L23" s="89"/>
    </row>
    <row r="24" spans="1:12" s="248" customFormat="1" ht="33.75" customHeight="1">
      <c r="A24" s="8" t="s">
        <v>8</v>
      </c>
      <c r="B24" s="53">
        <v>38000</v>
      </c>
      <c r="C24" s="53">
        <f>SUM(C25:C27)</f>
        <v>30833.73</v>
      </c>
      <c r="D24" s="9">
        <f>B24-C24</f>
        <v>7166.27</v>
      </c>
      <c r="E24" s="10">
        <f>C24/B24*100</f>
        <v>81.14139473684212</v>
      </c>
      <c r="F24" s="9">
        <v>43005.88</v>
      </c>
      <c r="G24" s="127"/>
      <c r="H24" s="128"/>
      <c r="I24" s="128"/>
      <c r="J24" s="128"/>
      <c r="K24" s="128"/>
      <c r="L24" s="128"/>
    </row>
    <row r="25" spans="1:12" s="44" customFormat="1" ht="17.25" customHeight="1">
      <c r="A25" s="48" t="s">
        <v>134</v>
      </c>
      <c r="B25" s="42"/>
      <c r="C25" s="42">
        <v>11833.73</v>
      </c>
      <c r="D25" s="41"/>
      <c r="E25" s="43"/>
      <c r="F25" s="41"/>
      <c r="G25" s="79"/>
      <c r="H25" s="79"/>
      <c r="I25" s="79"/>
      <c r="J25" s="79"/>
      <c r="K25" s="79"/>
      <c r="L25" s="79"/>
    </row>
    <row r="26" spans="1:12" s="44" customFormat="1" ht="17.25" customHeight="1">
      <c r="A26" s="48" t="s">
        <v>257</v>
      </c>
      <c r="B26" s="42"/>
      <c r="C26" s="42">
        <v>1500</v>
      </c>
      <c r="D26" s="41"/>
      <c r="E26" s="43"/>
      <c r="F26" s="41"/>
      <c r="G26" s="79"/>
      <c r="H26" s="79"/>
      <c r="I26" s="79"/>
      <c r="J26" s="79"/>
      <c r="K26" s="79"/>
      <c r="L26" s="79"/>
    </row>
    <row r="27" spans="1:12" s="44" customFormat="1" ht="17.25" customHeight="1">
      <c r="A27" s="48" t="s">
        <v>124</v>
      </c>
      <c r="B27" s="42"/>
      <c r="C27" s="42">
        <v>17500</v>
      </c>
      <c r="D27" s="41"/>
      <c r="E27" s="43"/>
      <c r="F27" s="41"/>
      <c r="G27" s="79"/>
      <c r="H27" s="79"/>
      <c r="I27" s="79"/>
      <c r="J27" s="79"/>
      <c r="K27" s="79"/>
      <c r="L27" s="79"/>
    </row>
    <row r="28" spans="1:12" s="3" customFormat="1" ht="27" customHeight="1">
      <c r="A28" s="135" t="s">
        <v>77</v>
      </c>
      <c r="B28" s="136">
        <f>B24</f>
        <v>38000</v>
      </c>
      <c r="C28" s="136">
        <f>C24</f>
        <v>30833.73</v>
      </c>
      <c r="D28" s="137">
        <f>B28-C28</f>
        <v>7166.27</v>
      </c>
      <c r="E28" s="138">
        <f>C28/B28*100</f>
        <v>81.14139473684212</v>
      </c>
      <c r="F28" s="137">
        <f>F24</f>
        <v>43005.88</v>
      </c>
      <c r="G28" s="123"/>
      <c r="H28" s="123"/>
      <c r="I28" s="123"/>
      <c r="J28" s="123"/>
      <c r="K28" s="123"/>
      <c r="L28" s="123"/>
    </row>
    <row r="29" spans="1:12" s="2" customFormat="1" ht="24.75" customHeight="1">
      <c r="A29" s="18" t="s">
        <v>100</v>
      </c>
      <c r="B29" s="53">
        <f>SUM(B31,B33)</f>
        <v>296000</v>
      </c>
      <c r="C29" s="53">
        <f>C31+C33+C35</f>
        <v>265932.97</v>
      </c>
      <c r="D29" s="9">
        <f>B29-C29</f>
        <v>30067.030000000028</v>
      </c>
      <c r="E29" s="10">
        <f>C29/B29*100</f>
        <v>89.84221959459458</v>
      </c>
      <c r="F29" s="9">
        <v>227803.42</v>
      </c>
      <c r="G29" s="89"/>
      <c r="H29" s="89"/>
      <c r="I29" s="89"/>
      <c r="J29" s="89"/>
      <c r="K29" s="89"/>
      <c r="L29" s="89"/>
    </row>
    <row r="30" spans="1:12" s="2" customFormat="1" ht="16.5" customHeight="1">
      <c r="A30" s="22"/>
      <c r="B30" s="91" t="s">
        <v>256</v>
      </c>
      <c r="C30" s="91" t="s">
        <v>256</v>
      </c>
      <c r="D30" s="14"/>
      <c r="E30" s="15"/>
      <c r="F30" s="14"/>
      <c r="G30" s="89"/>
      <c r="H30" s="89"/>
      <c r="I30" s="89"/>
      <c r="J30" s="89"/>
      <c r="K30" s="89"/>
      <c r="L30" s="89"/>
    </row>
    <row r="31" spans="1:12" s="2" customFormat="1" ht="16.5" customHeight="1">
      <c r="A31" s="22"/>
      <c r="B31" s="41">
        <v>294000</v>
      </c>
      <c r="C31" s="41">
        <v>255778.22</v>
      </c>
      <c r="D31" s="14"/>
      <c r="E31" s="15"/>
      <c r="F31" s="14"/>
      <c r="G31" s="89"/>
      <c r="H31" s="89"/>
      <c r="I31" s="89"/>
      <c r="J31" s="89"/>
      <c r="K31" s="89"/>
      <c r="L31" s="89"/>
    </row>
    <row r="32" spans="1:12" s="2" customFormat="1" ht="16.5" customHeight="1">
      <c r="A32" s="22"/>
      <c r="B32" s="241" t="s">
        <v>254</v>
      </c>
      <c r="C32" s="241" t="s">
        <v>254</v>
      </c>
      <c r="D32" s="14"/>
      <c r="E32" s="15"/>
      <c r="F32" s="14"/>
      <c r="G32" s="89"/>
      <c r="H32" s="89"/>
      <c r="I32" s="89"/>
      <c r="J32" s="89"/>
      <c r="K32" s="89"/>
      <c r="L32" s="89"/>
    </row>
    <row r="33" spans="1:12" s="2" customFormat="1" ht="16.5" customHeight="1">
      <c r="A33" s="22"/>
      <c r="B33" s="41">
        <v>2000</v>
      </c>
      <c r="C33" s="41">
        <v>1523.21</v>
      </c>
      <c r="D33" s="14"/>
      <c r="E33" s="15"/>
      <c r="F33" s="14"/>
      <c r="G33" s="89"/>
      <c r="H33" s="89"/>
      <c r="I33" s="89"/>
      <c r="J33" s="89"/>
      <c r="K33" s="89"/>
      <c r="L33" s="89"/>
    </row>
    <row r="34" spans="1:12" s="2" customFormat="1" ht="16.5" customHeight="1">
      <c r="A34" s="22"/>
      <c r="B34" s="241" t="s">
        <v>255</v>
      </c>
      <c r="C34" s="241" t="s">
        <v>255</v>
      </c>
      <c r="D34" s="14"/>
      <c r="E34" s="15"/>
      <c r="F34" s="14"/>
      <c r="G34" s="89"/>
      <c r="H34" s="89"/>
      <c r="I34" s="89"/>
      <c r="J34" s="89"/>
      <c r="K34" s="89"/>
      <c r="L34" s="89"/>
    </row>
    <row r="35" spans="1:12" s="2" customFormat="1" ht="16.5" customHeight="1">
      <c r="A35" s="22"/>
      <c r="B35" s="42">
        <v>0</v>
      </c>
      <c r="C35" s="42">
        <v>8631.54</v>
      </c>
      <c r="D35" s="14"/>
      <c r="E35" s="15"/>
      <c r="F35" s="14"/>
      <c r="G35" s="89"/>
      <c r="H35" s="89"/>
      <c r="I35" s="89"/>
      <c r="J35" s="89"/>
      <c r="K35" s="89"/>
      <c r="L35" s="89"/>
    </row>
    <row r="36" spans="1:12" s="2" customFormat="1" ht="24.75" customHeight="1">
      <c r="A36" s="8" t="s">
        <v>101</v>
      </c>
      <c r="B36" s="53">
        <f>SUM(B38,B40)</f>
        <v>37500</v>
      </c>
      <c r="C36" s="53">
        <f>C38+C40+C42</f>
        <v>31234.72</v>
      </c>
      <c r="D36" s="9">
        <f>B36-C36</f>
        <v>6265.279999999999</v>
      </c>
      <c r="E36" s="10">
        <f>C36/B36*100</f>
        <v>83.29258666666666</v>
      </c>
      <c r="F36" s="9">
        <v>24984.89</v>
      </c>
      <c r="G36" s="89"/>
      <c r="H36" s="89"/>
      <c r="I36" s="89"/>
      <c r="J36" s="89"/>
      <c r="K36" s="89"/>
      <c r="L36" s="89"/>
    </row>
    <row r="37" spans="1:12" s="2" customFormat="1" ht="16.5" customHeight="1">
      <c r="A37" s="78"/>
      <c r="B37" s="91" t="s">
        <v>256</v>
      </c>
      <c r="C37" s="42"/>
      <c r="D37" s="14"/>
      <c r="E37" s="15"/>
      <c r="F37" s="14"/>
      <c r="G37" s="89"/>
      <c r="H37" s="89"/>
      <c r="I37" s="89"/>
      <c r="J37" s="89"/>
      <c r="K37" s="89"/>
      <c r="L37" s="89"/>
    </row>
    <row r="38" spans="1:12" s="2" customFormat="1" ht="16.5" customHeight="1">
      <c r="A38" s="78"/>
      <c r="B38" s="41">
        <v>37000</v>
      </c>
      <c r="C38" s="41">
        <v>29955.97</v>
      </c>
      <c r="D38" s="14"/>
      <c r="E38" s="15"/>
      <c r="F38" s="14"/>
      <c r="G38" s="89"/>
      <c r="H38" s="89"/>
      <c r="I38" s="89"/>
      <c r="J38" s="89"/>
      <c r="K38" s="89"/>
      <c r="L38" s="89"/>
    </row>
    <row r="39" spans="1:12" s="2" customFormat="1" ht="16.5" customHeight="1">
      <c r="A39" s="78"/>
      <c r="B39" s="241" t="s">
        <v>254</v>
      </c>
      <c r="C39" s="41"/>
      <c r="D39" s="14"/>
      <c r="E39" s="15"/>
      <c r="F39" s="14"/>
      <c r="G39" s="89"/>
      <c r="H39" s="89"/>
      <c r="I39" s="89"/>
      <c r="J39" s="89"/>
      <c r="K39" s="89"/>
      <c r="L39" s="89"/>
    </row>
    <row r="40" spans="1:12" s="2" customFormat="1" ht="16.5" customHeight="1">
      <c r="A40" s="78"/>
      <c r="B40" s="42">
        <v>500</v>
      </c>
      <c r="C40" s="42">
        <v>191.81</v>
      </c>
      <c r="D40" s="14"/>
      <c r="E40" s="15"/>
      <c r="F40" s="14"/>
      <c r="G40" s="89"/>
      <c r="H40" s="89"/>
      <c r="I40" s="89"/>
      <c r="J40" s="89"/>
      <c r="K40" s="89"/>
      <c r="L40" s="89"/>
    </row>
    <row r="41" spans="1:12" s="2" customFormat="1" ht="16.5" customHeight="1">
      <c r="A41" s="78"/>
      <c r="B41" s="241" t="s">
        <v>255</v>
      </c>
      <c r="C41" s="241" t="s">
        <v>255</v>
      </c>
      <c r="D41" s="14"/>
      <c r="E41" s="15"/>
      <c r="F41" s="14"/>
      <c r="G41" s="89"/>
      <c r="H41" s="89"/>
      <c r="I41" s="89"/>
      <c r="J41" s="89"/>
      <c r="K41" s="89"/>
      <c r="L41" s="89"/>
    </row>
    <row r="42" spans="1:12" s="2" customFormat="1" ht="16.5" customHeight="1">
      <c r="A42" s="78"/>
      <c r="B42" s="42">
        <v>0</v>
      </c>
      <c r="C42" s="42">
        <v>1086.94</v>
      </c>
      <c r="D42" s="14"/>
      <c r="E42" s="15"/>
      <c r="F42" s="14"/>
      <c r="G42" s="89"/>
      <c r="H42" s="89"/>
      <c r="I42" s="89"/>
      <c r="J42" s="89"/>
      <c r="K42" s="89"/>
      <c r="L42" s="89"/>
    </row>
    <row r="43" spans="1:12" s="2" customFormat="1" ht="27.75" customHeight="1">
      <c r="A43" s="95" t="s">
        <v>78</v>
      </c>
      <c r="B43" s="96">
        <f>SUM(B29,B36)</f>
        <v>333500</v>
      </c>
      <c r="C43" s="96">
        <f>SUM(C29,C36)</f>
        <v>297167.68999999994</v>
      </c>
      <c r="D43" s="97">
        <f>B43-C43</f>
        <v>36332.310000000056</v>
      </c>
      <c r="E43" s="98">
        <f>C43/B43*100</f>
        <v>89.10575412293852</v>
      </c>
      <c r="F43" s="97">
        <f>SUM(F29:F36)</f>
        <v>252788.31</v>
      </c>
      <c r="G43" s="89"/>
      <c r="H43" s="89"/>
      <c r="I43" s="89"/>
      <c r="J43" s="89"/>
      <c r="K43" s="89"/>
      <c r="L43" s="89"/>
    </row>
    <row r="44" spans="1:12" s="2" customFormat="1" ht="27" customHeight="1">
      <c r="A44" s="135" t="s">
        <v>79</v>
      </c>
      <c r="B44" s="136">
        <f>SUM(B23,B28,B43)</f>
        <v>2504000</v>
      </c>
      <c r="C44" s="136">
        <f>SUM(C23,C28,C43)</f>
        <v>2165329.23</v>
      </c>
      <c r="D44" s="137">
        <f>B44-C44</f>
        <v>338670.77</v>
      </c>
      <c r="E44" s="138">
        <f>C44/B44*100</f>
        <v>86.47480950479233</v>
      </c>
      <c r="F44" s="137">
        <f>SUM(F23,F28,F43)</f>
        <v>1765494.13</v>
      </c>
      <c r="G44" s="89"/>
      <c r="H44" s="89"/>
      <c r="I44" s="89"/>
      <c r="J44" s="89"/>
      <c r="K44" s="89"/>
      <c r="L44" s="89"/>
    </row>
    <row r="45" spans="1:12" s="2" customFormat="1" ht="27" customHeight="1">
      <c r="A45" s="8" t="s">
        <v>9</v>
      </c>
      <c r="B45" s="53">
        <v>150000</v>
      </c>
      <c r="C45" s="53">
        <f>SUM(C46:C52)</f>
        <v>115292.3</v>
      </c>
      <c r="D45" s="9">
        <f>B45-C45</f>
        <v>34707.7</v>
      </c>
      <c r="E45" s="10">
        <f>C45/B45*100</f>
        <v>76.86153333333333</v>
      </c>
      <c r="F45" s="9">
        <v>139775.02</v>
      </c>
      <c r="G45" s="89"/>
      <c r="H45" s="89"/>
      <c r="I45" s="89"/>
      <c r="J45" s="89"/>
      <c r="K45" s="89"/>
      <c r="L45" s="89"/>
    </row>
    <row r="46" spans="1:12" s="44" customFormat="1" ht="19.5" customHeight="1">
      <c r="A46" s="63" t="s">
        <v>65</v>
      </c>
      <c r="B46" s="42"/>
      <c r="C46" s="42">
        <v>13812.5</v>
      </c>
      <c r="D46" s="41"/>
      <c r="E46" s="131"/>
      <c r="F46" s="41"/>
      <c r="G46" s="79"/>
      <c r="H46" s="79"/>
      <c r="I46" s="79"/>
      <c r="J46" s="79"/>
      <c r="K46" s="79"/>
      <c r="L46" s="79"/>
    </row>
    <row r="47" spans="1:12" s="2" customFormat="1" ht="19.5" customHeight="1">
      <c r="A47" s="63" t="s">
        <v>90</v>
      </c>
      <c r="B47" s="42"/>
      <c r="C47" s="42">
        <v>21621.21</v>
      </c>
      <c r="D47" s="41"/>
      <c r="E47" s="43"/>
      <c r="F47" s="41"/>
      <c r="G47" s="89"/>
      <c r="H47" s="89"/>
      <c r="I47" s="89"/>
      <c r="J47" s="89"/>
      <c r="K47" s="89"/>
      <c r="L47" s="89"/>
    </row>
    <row r="48" spans="1:12" s="2" customFormat="1" ht="19.5" customHeight="1">
      <c r="A48" s="63" t="s">
        <v>119</v>
      </c>
      <c r="B48" s="42"/>
      <c r="C48" s="42">
        <v>25252.8</v>
      </c>
      <c r="D48" s="41"/>
      <c r="E48" s="43"/>
      <c r="F48" s="41"/>
      <c r="G48" s="89"/>
      <c r="H48" s="89"/>
      <c r="I48" s="89"/>
      <c r="J48" s="89"/>
      <c r="K48" s="89"/>
      <c r="L48" s="89"/>
    </row>
    <row r="49" spans="1:12" s="2" customFormat="1" ht="19.5" customHeight="1">
      <c r="A49" s="63" t="s">
        <v>56</v>
      </c>
      <c r="B49" s="42"/>
      <c r="C49" s="42">
        <v>19742.41</v>
      </c>
      <c r="D49" s="41"/>
      <c r="E49" s="43"/>
      <c r="F49" s="41"/>
      <c r="G49" s="89"/>
      <c r="H49" s="89"/>
      <c r="I49" s="89"/>
      <c r="J49" s="89"/>
      <c r="K49" s="89"/>
      <c r="L49" s="89"/>
    </row>
    <row r="50" spans="1:12" s="2" customFormat="1" ht="19.5" customHeight="1">
      <c r="A50" s="165" t="s">
        <v>10</v>
      </c>
      <c r="B50" s="42"/>
      <c r="C50" s="42">
        <v>15244.25</v>
      </c>
      <c r="D50" s="41"/>
      <c r="E50" s="43"/>
      <c r="F50" s="41"/>
      <c r="G50" s="89"/>
      <c r="H50" s="89"/>
      <c r="I50" s="89"/>
      <c r="J50" s="89"/>
      <c r="K50" s="89"/>
      <c r="L50" s="89"/>
    </row>
    <row r="51" spans="1:12" s="2" customFormat="1" ht="19.5" customHeight="1">
      <c r="A51" s="165" t="s">
        <v>128</v>
      </c>
      <c r="B51" s="42"/>
      <c r="C51" s="42">
        <v>6118</v>
      </c>
      <c r="D51" s="41"/>
      <c r="E51" s="43"/>
      <c r="F51" s="41"/>
      <c r="G51" s="89"/>
      <c r="H51" s="89"/>
      <c r="I51" s="89"/>
      <c r="J51" s="89"/>
      <c r="K51" s="89"/>
      <c r="L51" s="89"/>
    </row>
    <row r="52" spans="1:12" s="2" customFormat="1" ht="19.5" customHeight="1">
      <c r="A52" s="249" t="s">
        <v>11</v>
      </c>
      <c r="B52" s="74"/>
      <c r="C52" s="74">
        <v>13501.13</v>
      </c>
      <c r="D52" s="46"/>
      <c r="E52" s="47"/>
      <c r="F52" s="46"/>
      <c r="G52" s="89"/>
      <c r="H52" s="89"/>
      <c r="I52" s="89"/>
      <c r="J52" s="89"/>
      <c r="K52" s="89"/>
      <c r="L52" s="89"/>
    </row>
    <row r="53" spans="1:12" s="2" customFormat="1" ht="30.75" customHeight="1">
      <c r="A53" s="18" t="s">
        <v>12</v>
      </c>
      <c r="B53" s="53">
        <v>90000</v>
      </c>
      <c r="C53" s="9">
        <f>SUM(C54)</f>
        <v>85050.9</v>
      </c>
      <c r="D53" s="250">
        <f>B53-C53</f>
        <v>4949.100000000006</v>
      </c>
      <c r="E53" s="251">
        <f>C53/B53*100</f>
        <v>94.50099999999999</v>
      </c>
      <c r="F53" s="9">
        <v>46934.06</v>
      </c>
      <c r="G53" s="89"/>
      <c r="H53" s="89"/>
      <c r="I53" s="89"/>
      <c r="J53" s="89"/>
      <c r="K53" s="89"/>
      <c r="L53" s="89"/>
    </row>
    <row r="54" spans="1:12" s="2" customFormat="1" ht="19.5" customHeight="1">
      <c r="A54" s="45" t="s">
        <v>60</v>
      </c>
      <c r="B54" s="74"/>
      <c r="C54" s="46">
        <v>85050.9</v>
      </c>
      <c r="D54" s="252"/>
      <c r="E54" s="253"/>
      <c r="F54" s="46"/>
      <c r="G54" s="89"/>
      <c r="H54" s="89"/>
      <c r="I54" s="89"/>
      <c r="J54" s="89"/>
      <c r="K54" s="89"/>
      <c r="L54" s="89"/>
    </row>
    <row r="55" spans="1:12" s="2" customFormat="1" ht="30" customHeight="1">
      <c r="A55" s="22" t="s">
        <v>13</v>
      </c>
      <c r="B55" s="23">
        <v>10000</v>
      </c>
      <c r="C55" s="23">
        <v>0</v>
      </c>
      <c r="D55" s="14">
        <f>B55-C55</f>
        <v>10000</v>
      </c>
      <c r="E55" s="15">
        <f>C55/B55*100</f>
        <v>0</v>
      </c>
      <c r="F55" s="14">
        <v>7389</v>
      </c>
      <c r="G55" s="89"/>
      <c r="H55" s="89"/>
      <c r="I55" s="89"/>
      <c r="J55" s="89"/>
      <c r="K55" s="89"/>
      <c r="L55" s="89"/>
    </row>
    <row r="56" spans="1:12" s="2" customFormat="1" ht="35.25" customHeight="1">
      <c r="A56" s="139" t="s">
        <v>80</v>
      </c>
      <c r="B56" s="136">
        <f>SUM(B45,B53,B55)</f>
        <v>250000</v>
      </c>
      <c r="C56" s="136">
        <f>SUM(C45,C53,C55)</f>
        <v>200343.2</v>
      </c>
      <c r="D56" s="137">
        <f>B56-C56</f>
        <v>49656.79999999999</v>
      </c>
      <c r="E56" s="138">
        <f>C56/B56*100</f>
        <v>80.13728</v>
      </c>
      <c r="F56" s="137">
        <f>SUM(F45,F53,F55)</f>
        <v>194098.08</v>
      </c>
      <c r="G56" s="89"/>
      <c r="H56" s="89"/>
      <c r="I56" s="89"/>
      <c r="J56" s="89"/>
      <c r="K56" s="89"/>
      <c r="L56" s="89"/>
    </row>
    <row r="57" spans="1:12" s="2" customFormat="1" ht="30" customHeight="1">
      <c r="A57" s="18" t="s">
        <v>14</v>
      </c>
      <c r="B57" s="53">
        <v>35000</v>
      </c>
      <c r="C57" s="85">
        <f>SUM(C58:C65)</f>
        <v>26317.57</v>
      </c>
      <c r="D57" s="9">
        <f>B57-C57</f>
        <v>8682.43</v>
      </c>
      <c r="E57" s="10">
        <f>C57/B57*100</f>
        <v>75.19305714285714</v>
      </c>
      <c r="F57" s="9">
        <v>30500.41</v>
      </c>
      <c r="G57" s="89"/>
      <c r="H57" s="89"/>
      <c r="I57" s="89"/>
      <c r="J57" s="89"/>
      <c r="K57" s="89"/>
      <c r="L57" s="89"/>
    </row>
    <row r="58" spans="1:12" s="2" customFormat="1" ht="21" customHeight="1">
      <c r="A58" s="39" t="s">
        <v>258</v>
      </c>
      <c r="B58" s="42"/>
      <c r="C58" s="83">
        <v>1916.07</v>
      </c>
      <c r="D58" s="41"/>
      <c r="E58" s="43"/>
      <c r="F58" s="41"/>
      <c r="G58" s="89"/>
      <c r="H58" s="89"/>
      <c r="I58" s="89"/>
      <c r="J58" s="89"/>
      <c r="K58" s="89"/>
      <c r="L58" s="89"/>
    </row>
    <row r="59" spans="1:12" s="2" customFormat="1" ht="21" customHeight="1">
      <c r="A59" s="39" t="s">
        <v>259</v>
      </c>
      <c r="B59" s="42"/>
      <c r="C59" s="83"/>
      <c r="D59" s="41"/>
      <c r="E59" s="43"/>
      <c r="F59" s="41"/>
      <c r="G59" s="89"/>
      <c r="H59" s="89"/>
      <c r="I59" s="89"/>
      <c r="J59" s="89"/>
      <c r="K59" s="89"/>
      <c r="L59" s="89"/>
    </row>
    <row r="60" spans="1:12" s="2" customFormat="1" ht="21" customHeight="1">
      <c r="A60" s="39" t="s">
        <v>114</v>
      </c>
      <c r="B60" s="42"/>
      <c r="C60" s="83">
        <v>4262.37</v>
      </c>
      <c r="D60" s="41"/>
      <c r="E60" s="43"/>
      <c r="F60" s="41"/>
      <c r="G60" s="89"/>
      <c r="H60" s="89"/>
      <c r="I60" s="89"/>
      <c r="J60" s="89"/>
      <c r="K60" s="89"/>
      <c r="L60" s="89"/>
    </row>
    <row r="61" spans="1:12" s="2" customFormat="1" ht="21" customHeight="1">
      <c r="A61" s="39" t="s">
        <v>121</v>
      </c>
      <c r="B61" s="42"/>
      <c r="C61" s="83">
        <v>12981.69</v>
      </c>
      <c r="D61" s="41"/>
      <c r="E61" s="43"/>
      <c r="F61" s="41"/>
      <c r="G61" s="89"/>
      <c r="H61" s="89"/>
      <c r="I61" s="89"/>
      <c r="J61" s="89"/>
      <c r="K61" s="89"/>
      <c r="L61" s="89"/>
    </row>
    <row r="62" spans="1:12" s="2" customFormat="1" ht="21" customHeight="1">
      <c r="A62" s="38" t="s">
        <v>260</v>
      </c>
      <c r="B62" s="42"/>
      <c r="C62" s="83">
        <v>2974.73</v>
      </c>
      <c r="D62" s="41"/>
      <c r="E62" s="43"/>
      <c r="F62" s="41"/>
      <c r="G62" s="89"/>
      <c r="H62" s="89"/>
      <c r="I62" s="89"/>
      <c r="J62" s="89"/>
      <c r="K62" s="89"/>
      <c r="L62" s="89"/>
    </row>
    <row r="63" spans="1:12" s="2" customFormat="1" ht="21" customHeight="1">
      <c r="A63" s="38" t="s">
        <v>261</v>
      </c>
      <c r="B63" s="42"/>
      <c r="C63" s="83"/>
      <c r="D63" s="41"/>
      <c r="E63" s="43"/>
      <c r="F63" s="41"/>
      <c r="G63" s="89"/>
      <c r="H63" s="89"/>
      <c r="I63" s="89"/>
      <c r="J63" s="89"/>
      <c r="K63" s="89"/>
      <c r="L63" s="89"/>
    </row>
    <row r="64" spans="1:12" s="2" customFormat="1" ht="21" customHeight="1">
      <c r="A64" s="38" t="s">
        <v>115</v>
      </c>
      <c r="B64" s="42"/>
      <c r="C64" s="83">
        <v>4144.91</v>
      </c>
      <c r="D64" s="41"/>
      <c r="E64" s="43"/>
      <c r="F64" s="41"/>
      <c r="G64" s="89"/>
      <c r="H64" s="89"/>
      <c r="I64" s="89"/>
      <c r="J64" s="89"/>
      <c r="K64" s="89"/>
      <c r="L64" s="89"/>
    </row>
    <row r="65" spans="1:12" s="2" customFormat="1" ht="21" customHeight="1">
      <c r="A65" s="38" t="s">
        <v>262</v>
      </c>
      <c r="B65" s="42"/>
      <c r="C65" s="83">
        <v>37.8</v>
      </c>
      <c r="D65" s="41"/>
      <c r="E65" s="43"/>
      <c r="F65" s="41"/>
      <c r="G65" s="89"/>
      <c r="H65" s="89"/>
      <c r="I65" s="89"/>
      <c r="J65" s="89"/>
      <c r="K65" s="89"/>
      <c r="L65" s="89"/>
    </row>
    <row r="66" spans="1:12" s="2" customFormat="1" ht="30" customHeight="1">
      <c r="A66" s="16" t="s">
        <v>63</v>
      </c>
      <c r="B66" s="12">
        <v>1500</v>
      </c>
      <c r="C66" s="21">
        <v>0</v>
      </c>
      <c r="D66" s="12">
        <f>B66-C66</f>
        <v>1500</v>
      </c>
      <c r="E66" s="13">
        <f>C66/B66*100</f>
        <v>0</v>
      </c>
      <c r="F66" s="12">
        <v>618.33</v>
      </c>
      <c r="G66" s="89"/>
      <c r="H66" s="89"/>
      <c r="I66" s="89"/>
      <c r="J66" s="89"/>
      <c r="K66" s="89"/>
      <c r="L66" s="89"/>
    </row>
    <row r="67" spans="1:12" s="2" customFormat="1" ht="30" customHeight="1">
      <c r="A67" s="18" t="s">
        <v>15</v>
      </c>
      <c r="B67" s="9">
        <v>1000</v>
      </c>
      <c r="C67" s="19">
        <f>SUM(C68:C70)</f>
        <v>402.38</v>
      </c>
      <c r="D67" s="9">
        <f>B67-C67</f>
        <v>597.62</v>
      </c>
      <c r="E67" s="10">
        <f>C67/B67*100</f>
        <v>40.238</v>
      </c>
      <c r="F67" s="9">
        <v>0</v>
      </c>
      <c r="G67" s="89"/>
      <c r="H67" s="89"/>
      <c r="I67" s="89"/>
      <c r="J67" s="89"/>
      <c r="K67" s="89"/>
      <c r="L67" s="89"/>
    </row>
    <row r="68" spans="1:12" s="2" customFormat="1" ht="19.5" customHeight="1">
      <c r="A68" s="39" t="s">
        <v>215</v>
      </c>
      <c r="B68" s="42"/>
      <c r="C68" s="83">
        <v>64.98</v>
      </c>
      <c r="D68" s="41"/>
      <c r="E68" s="43"/>
      <c r="F68" s="41"/>
      <c r="G68" s="89"/>
      <c r="H68" s="89"/>
      <c r="I68" s="89"/>
      <c r="J68" s="89"/>
      <c r="K68" s="89"/>
      <c r="L68" s="89"/>
    </row>
    <row r="69" spans="1:12" s="2" customFormat="1" ht="19.5" customHeight="1">
      <c r="A69" s="39" t="s">
        <v>263</v>
      </c>
      <c r="B69" s="42"/>
      <c r="C69" s="83">
        <v>149.9</v>
      </c>
      <c r="D69" s="41"/>
      <c r="E69" s="43"/>
      <c r="F69" s="41"/>
      <c r="G69" s="89"/>
      <c r="H69" s="89"/>
      <c r="I69" s="89"/>
      <c r="J69" s="89"/>
      <c r="K69" s="89"/>
      <c r="L69" s="89"/>
    </row>
    <row r="70" spans="1:12" s="2" customFormat="1" ht="19.5" customHeight="1">
      <c r="A70" s="45" t="s">
        <v>264</v>
      </c>
      <c r="B70" s="74"/>
      <c r="C70" s="84">
        <v>187.5</v>
      </c>
      <c r="D70" s="46"/>
      <c r="E70" s="47"/>
      <c r="F70" s="46"/>
      <c r="G70" s="89"/>
      <c r="H70" s="89"/>
      <c r="I70" s="89"/>
      <c r="J70" s="89"/>
      <c r="K70" s="89"/>
      <c r="L70" s="89"/>
    </row>
    <row r="71" spans="1:12" s="2" customFormat="1" ht="33.75" customHeight="1">
      <c r="A71" s="139" t="s">
        <v>81</v>
      </c>
      <c r="B71" s="136">
        <f>SUM(B57,B66,B67)</f>
        <v>37500</v>
      </c>
      <c r="C71" s="136">
        <f>SUM(C57,C66,C67)</f>
        <v>26719.95</v>
      </c>
      <c r="D71" s="137">
        <f>B71-C71</f>
        <v>10780.05</v>
      </c>
      <c r="E71" s="138">
        <f>C71/B71*100</f>
        <v>71.2532</v>
      </c>
      <c r="F71" s="137">
        <f>SUM(F57:F67)</f>
        <v>31118.74</v>
      </c>
      <c r="G71" s="89"/>
      <c r="H71" s="89"/>
      <c r="I71" s="89"/>
      <c r="J71" s="89"/>
      <c r="K71" s="89"/>
      <c r="L71" s="89"/>
    </row>
    <row r="72" spans="1:12" s="2" customFormat="1" ht="30" customHeight="1">
      <c r="A72" s="35" t="s">
        <v>16</v>
      </c>
      <c r="B72" s="53">
        <v>90000</v>
      </c>
      <c r="C72" s="170">
        <f>SUM(C73:C80)</f>
        <v>79160.64</v>
      </c>
      <c r="D72" s="9">
        <f>B72-C72</f>
        <v>10839.36</v>
      </c>
      <c r="E72" s="10">
        <f>C72/B72*100</f>
        <v>87.95626666666666</v>
      </c>
      <c r="F72" s="9">
        <v>104507.65</v>
      </c>
      <c r="G72" s="89"/>
      <c r="H72" s="89"/>
      <c r="I72" s="89"/>
      <c r="J72" s="89"/>
      <c r="K72" s="89"/>
      <c r="L72" s="89"/>
    </row>
    <row r="73" spans="1:12" s="2" customFormat="1" ht="19.5" customHeight="1">
      <c r="A73" s="38" t="s">
        <v>57</v>
      </c>
      <c r="B73" s="42"/>
      <c r="C73" s="132"/>
      <c r="D73" s="41"/>
      <c r="E73" s="43"/>
      <c r="F73" s="41"/>
      <c r="G73" s="89"/>
      <c r="H73" s="89"/>
      <c r="I73" s="89"/>
      <c r="J73" s="89"/>
      <c r="K73" s="89"/>
      <c r="L73" s="89"/>
    </row>
    <row r="74" spans="1:12" s="2" customFormat="1" ht="18.75" customHeight="1">
      <c r="A74" s="38" t="s">
        <v>265</v>
      </c>
      <c r="B74" s="42"/>
      <c r="C74" s="132">
        <v>2013.18</v>
      </c>
      <c r="D74" s="41"/>
      <c r="E74" s="43"/>
      <c r="F74" s="41"/>
      <c r="G74" s="89"/>
      <c r="H74" s="89"/>
      <c r="I74" s="89"/>
      <c r="J74" s="89"/>
      <c r="K74" s="89"/>
      <c r="L74" s="89"/>
    </row>
    <row r="75" spans="1:12" s="2" customFormat="1" ht="20.25" customHeight="1">
      <c r="A75" s="38" t="s">
        <v>266</v>
      </c>
      <c r="B75" s="42"/>
      <c r="C75" s="132">
        <v>14540.69</v>
      </c>
      <c r="D75" s="41"/>
      <c r="E75" s="43"/>
      <c r="F75" s="41"/>
      <c r="G75" s="89"/>
      <c r="H75" s="89"/>
      <c r="I75" s="89"/>
      <c r="J75" s="89"/>
      <c r="K75" s="89"/>
      <c r="L75" s="89"/>
    </row>
    <row r="76" spans="1:12" s="2" customFormat="1" ht="22.5" customHeight="1">
      <c r="A76" s="38" t="s">
        <v>58</v>
      </c>
      <c r="B76" s="42"/>
      <c r="C76" s="132"/>
      <c r="D76" s="41"/>
      <c r="E76" s="43"/>
      <c r="F76" s="41"/>
      <c r="G76" s="89"/>
      <c r="H76" s="89"/>
      <c r="I76" s="89"/>
      <c r="J76" s="89"/>
      <c r="K76" s="89"/>
      <c r="L76" s="89"/>
    </row>
    <row r="77" spans="1:12" s="2" customFormat="1" ht="21" customHeight="1">
      <c r="A77" s="38" t="s">
        <v>267</v>
      </c>
      <c r="B77" s="42"/>
      <c r="C77" s="132">
        <v>9907.65</v>
      </c>
      <c r="D77" s="41"/>
      <c r="E77" s="43"/>
      <c r="F77" s="41"/>
      <c r="G77" s="89"/>
      <c r="H77" s="89"/>
      <c r="I77" s="89"/>
      <c r="J77" s="89"/>
      <c r="K77" s="89"/>
      <c r="L77" s="89"/>
    </row>
    <row r="78" spans="1:12" s="44" customFormat="1" ht="21" customHeight="1">
      <c r="A78" s="38" t="s">
        <v>268</v>
      </c>
      <c r="B78" s="42"/>
      <c r="C78" s="132">
        <v>39419.63</v>
      </c>
      <c r="D78" s="41"/>
      <c r="E78" s="131"/>
      <c r="F78" s="41"/>
      <c r="G78" s="79"/>
      <c r="H78" s="79"/>
      <c r="I78" s="79"/>
      <c r="J78" s="79"/>
      <c r="K78" s="79"/>
      <c r="L78" s="79"/>
    </row>
    <row r="79" spans="1:12" s="2" customFormat="1" ht="21" customHeight="1">
      <c r="A79" s="38" t="s">
        <v>269</v>
      </c>
      <c r="B79" s="42"/>
      <c r="C79" s="132">
        <v>3913.71</v>
      </c>
      <c r="D79" s="41"/>
      <c r="E79" s="43"/>
      <c r="F79" s="41"/>
      <c r="G79" s="89"/>
      <c r="H79" s="89"/>
      <c r="I79" s="89"/>
      <c r="J79" s="89"/>
      <c r="K79" s="89"/>
      <c r="L79" s="89"/>
    </row>
    <row r="80" spans="1:12" s="2" customFormat="1" ht="21" customHeight="1">
      <c r="A80" s="38" t="s">
        <v>116</v>
      </c>
      <c r="B80" s="42"/>
      <c r="C80" s="132">
        <v>9365.78</v>
      </c>
      <c r="D80" s="41"/>
      <c r="E80" s="43"/>
      <c r="F80" s="41"/>
      <c r="G80" s="89"/>
      <c r="H80" s="89"/>
      <c r="I80" s="89"/>
      <c r="J80" s="89"/>
      <c r="K80" s="89"/>
      <c r="L80" s="89"/>
    </row>
    <row r="81" spans="1:12" s="2" customFormat="1" ht="30" customHeight="1">
      <c r="A81" s="16" t="s">
        <v>17</v>
      </c>
      <c r="B81" s="17">
        <v>5000</v>
      </c>
      <c r="C81" s="86">
        <v>0</v>
      </c>
      <c r="D81" s="12">
        <f>B81-C81</f>
        <v>5000</v>
      </c>
      <c r="E81" s="13">
        <f>C81/B81*100</f>
        <v>0</v>
      </c>
      <c r="F81" s="12">
        <v>2027.04</v>
      </c>
      <c r="G81" s="89"/>
      <c r="H81" s="89"/>
      <c r="I81" s="89"/>
      <c r="J81" s="89"/>
      <c r="K81" s="89"/>
      <c r="L81" s="89"/>
    </row>
    <row r="82" spans="1:7" s="128" customFormat="1" ht="30" customHeight="1">
      <c r="A82" s="18" t="s">
        <v>18</v>
      </c>
      <c r="B82" s="36">
        <v>50000</v>
      </c>
      <c r="C82" s="53">
        <f>SUM(C83:C87)</f>
        <v>27738.43</v>
      </c>
      <c r="D82" s="9">
        <f>B82-C82</f>
        <v>22261.57</v>
      </c>
      <c r="E82" s="10">
        <f>C82/B82*100</f>
        <v>55.47686</v>
      </c>
      <c r="F82" s="9">
        <v>38043.1</v>
      </c>
      <c r="G82" s="127"/>
    </row>
    <row r="83" spans="1:7" s="66" customFormat="1" ht="19.5" customHeight="1">
      <c r="A83" s="39" t="s">
        <v>270</v>
      </c>
      <c r="B83" s="49"/>
      <c r="C83" s="42">
        <v>11795</v>
      </c>
      <c r="D83" s="41"/>
      <c r="E83" s="43"/>
      <c r="F83" s="41"/>
      <c r="G83" s="126"/>
    </row>
    <row r="84" spans="1:6" s="79" customFormat="1" ht="19.5" customHeight="1">
      <c r="A84" s="38" t="s">
        <v>271</v>
      </c>
      <c r="B84" s="41"/>
      <c r="C84" s="42">
        <v>960</v>
      </c>
      <c r="D84" s="41"/>
      <c r="E84" s="43"/>
      <c r="F84" s="41"/>
    </row>
    <row r="85" spans="1:6" s="79" customFormat="1" ht="19.5" customHeight="1">
      <c r="A85" s="38" t="s">
        <v>187</v>
      </c>
      <c r="B85" s="42"/>
      <c r="C85" s="42"/>
      <c r="D85" s="41"/>
      <c r="E85" s="43"/>
      <c r="F85" s="41"/>
    </row>
    <row r="86" spans="1:6" s="79" customFormat="1" ht="20.25" customHeight="1">
      <c r="A86" s="38" t="s">
        <v>188</v>
      </c>
      <c r="B86" s="42"/>
      <c r="C86" s="42">
        <v>9750</v>
      </c>
      <c r="D86" s="41"/>
      <c r="E86" s="43"/>
      <c r="F86" s="41"/>
    </row>
    <row r="87" spans="1:6" s="79" customFormat="1" ht="19.5" customHeight="1">
      <c r="A87" s="38" t="s">
        <v>272</v>
      </c>
      <c r="B87" s="42"/>
      <c r="C87" s="42">
        <v>5233.43</v>
      </c>
      <c r="D87" s="41"/>
      <c r="E87" s="43"/>
      <c r="F87" s="41"/>
    </row>
    <row r="88" spans="1:6" s="79" customFormat="1" ht="19.5" customHeight="1">
      <c r="A88" s="72" t="s">
        <v>273</v>
      </c>
      <c r="B88" s="74"/>
      <c r="C88" s="74"/>
      <c r="D88" s="46"/>
      <c r="E88" s="47"/>
      <c r="F88" s="46"/>
    </row>
    <row r="89" spans="1:12" s="2" customFormat="1" ht="23.25" customHeight="1">
      <c r="A89" s="32" t="s">
        <v>19</v>
      </c>
      <c r="B89" s="82">
        <v>520000</v>
      </c>
      <c r="C89" s="82">
        <f>SUM(C90:C96)</f>
        <v>507307.15</v>
      </c>
      <c r="D89" s="33">
        <f>B89-C89</f>
        <v>12692.849999999977</v>
      </c>
      <c r="E89" s="34">
        <f>C89/B89*100</f>
        <v>97.55906730769232</v>
      </c>
      <c r="F89" s="33">
        <v>500990.94</v>
      </c>
      <c r="G89" s="89"/>
      <c r="H89" s="89"/>
      <c r="I89" s="89"/>
      <c r="J89" s="89"/>
      <c r="K89" s="89"/>
      <c r="L89" s="89"/>
    </row>
    <row r="90" spans="1:6" s="89" customFormat="1" ht="19.5" customHeight="1">
      <c r="A90" s="64" t="s">
        <v>127</v>
      </c>
      <c r="B90" s="83"/>
      <c r="C90" s="83"/>
      <c r="D90" s="51"/>
      <c r="E90" s="65"/>
      <c r="F90" s="51"/>
    </row>
    <row r="91" spans="1:6" s="89" customFormat="1" ht="19.5" customHeight="1">
      <c r="A91" s="64" t="s">
        <v>148</v>
      </c>
      <c r="B91" s="83"/>
      <c r="C91" s="83">
        <v>123.12</v>
      </c>
      <c r="D91" s="51"/>
      <c r="E91" s="65"/>
      <c r="F91" s="51"/>
    </row>
    <row r="92" spans="1:6" s="89" customFormat="1" ht="19.5" customHeight="1">
      <c r="A92" s="64" t="s">
        <v>274</v>
      </c>
      <c r="B92" s="83"/>
      <c r="C92" s="83">
        <v>495</v>
      </c>
      <c r="D92" s="51"/>
      <c r="E92" s="65"/>
      <c r="F92" s="51"/>
    </row>
    <row r="93" spans="1:6" s="89" customFormat="1" ht="19.5" customHeight="1">
      <c r="A93" s="40" t="s">
        <v>224</v>
      </c>
      <c r="B93" s="84"/>
      <c r="C93" s="84">
        <v>482.96</v>
      </c>
      <c r="D93" s="52"/>
      <c r="E93" s="67"/>
      <c r="F93" s="52"/>
    </row>
    <row r="94" spans="1:12" s="2" customFormat="1" ht="21" customHeight="1">
      <c r="A94" s="71" t="s">
        <v>66</v>
      </c>
      <c r="B94" s="83"/>
      <c r="C94" s="83"/>
      <c r="D94" s="51"/>
      <c r="E94" s="65"/>
      <c r="F94" s="51"/>
      <c r="G94" s="89"/>
      <c r="H94" s="89"/>
      <c r="I94" s="89"/>
      <c r="J94" s="89"/>
      <c r="K94" s="89"/>
      <c r="L94" s="89"/>
    </row>
    <row r="95" spans="1:12" s="2" customFormat="1" ht="21" customHeight="1">
      <c r="A95" s="71" t="s">
        <v>275</v>
      </c>
      <c r="B95" s="83"/>
      <c r="C95" s="83">
        <v>422361.98</v>
      </c>
      <c r="D95" s="51"/>
      <c r="E95" s="65"/>
      <c r="F95" s="51"/>
      <c r="G95" s="89"/>
      <c r="H95" s="89"/>
      <c r="I95" s="89"/>
      <c r="J95" s="89"/>
      <c r="K95" s="89"/>
      <c r="L95" s="89"/>
    </row>
    <row r="96" spans="1:12" s="2" customFormat="1" ht="21" customHeight="1">
      <c r="A96" s="240" t="s">
        <v>276</v>
      </c>
      <c r="B96" s="84"/>
      <c r="C96" s="84">
        <v>83844.09</v>
      </c>
      <c r="D96" s="52"/>
      <c r="E96" s="67"/>
      <c r="F96" s="52"/>
      <c r="G96" s="89"/>
      <c r="H96" s="89"/>
      <c r="I96" s="89"/>
      <c r="J96" s="89"/>
      <c r="K96" s="89"/>
      <c r="L96" s="89"/>
    </row>
    <row r="97" spans="1:12" s="2" customFormat="1" ht="30.75" customHeight="1">
      <c r="A97" s="18" t="s">
        <v>20</v>
      </c>
      <c r="B97" s="53">
        <v>15000</v>
      </c>
      <c r="C97" s="53">
        <f>SUM(C98)</f>
        <v>12600</v>
      </c>
      <c r="D97" s="9">
        <f>B97-C97</f>
        <v>2400</v>
      </c>
      <c r="E97" s="10">
        <f>C97/B97*100</f>
        <v>84</v>
      </c>
      <c r="F97" s="9">
        <v>12783</v>
      </c>
      <c r="G97" s="89"/>
      <c r="H97" s="89"/>
      <c r="I97" s="89"/>
      <c r="J97" s="89"/>
      <c r="K97" s="89"/>
      <c r="L97" s="89"/>
    </row>
    <row r="98" spans="1:12" s="2" customFormat="1" ht="22.5" customHeight="1">
      <c r="A98" s="254" t="s">
        <v>277</v>
      </c>
      <c r="B98" s="73"/>
      <c r="C98" s="74">
        <v>12600</v>
      </c>
      <c r="D98" s="246"/>
      <c r="E98" s="247"/>
      <c r="F98" s="246"/>
      <c r="G98" s="89"/>
      <c r="H98" s="89"/>
      <c r="I98" s="89"/>
      <c r="J98" s="89"/>
      <c r="K98" s="89"/>
      <c r="L98" s="89"/>
    </row>
    <row r="99" spans="1:12" s="2" customFormat="1" ht="30" customHeight="1">
      <c r="A99" s="35" t="s">
        <v>21</v>
      </c>
      <c r="B99" s="53">
        <v>70000</v>
      </c>
      <c r="C99" s="53">
        <f>SUM(C101:C121)</f>
        <v>67383.67000000001</v>
      </c>
      <c r="D99" s="9">
        <f>B99-C99</f>
        <v>2616.329999999987</v>
      </c>
      <c r="E99" s="10">
        <f>C99/B99*100</f>
        <v>96.26238571428574</v>
      </c>
      <c r="F99" s="9">
        <v>83670.15</v>
      </c>
      <c r="G99" s="89"/>
      <c r="H99" s="89"/>
      <c r="I99" s="89"/>
      <c r="J99" s="89"/>
      <c r="K99" s="89"/>
      <c r="L99" s="89"/>
    </row>
    <row r="100" spans="1:12" s="2" customFormat="1" ht="20.25" customHeight="1">
      <c r="A100" s="38" t="s">
        <v>113</v>
      </c>
      <c r="B100" s="42"/>
      <c r="C100" s="42"/>
      <c r="D100" s="41"/>
      <c r="E100" s="43"/>
      <c r="F100" s="41"/>
      <c r="G100" s="89"/>
      <c r="H100" s="89"/>
      <c r="I100" s="89"/>
      <c r="J100" s="89"/>
      <c r="K100" s="89"/>
      <c r="L100" s="89"/>
    </row>
    <row r="101" spans="1:12" s="2" customFormat="1" ht="19.5" customHeight="1">
      <c r="A101" s="38" t="s">
        <v>149</v>
      </c>
      <c r="B101" s="42"/>
      <c r="C101" s="42">
        <v>4410.85</v>
      </c>
      <c r="D101" s="41"/>
      <c r="E101" s="43"/>
      <c r="F101" s="41"/>
      <c r="G101" s="89"/>
      <c r="H101" s="89"/>
      <c r="I101" s="89"/>
      <c r="J101" s="89"/>
      <c r="K101" s="89"/>
      <c r="L101" s="89"/>
    </row>
    <row r="102" spans="1:12" s="2" customFormat="1" ht="19.5" customHeight="1">
      <c r="A102" s="38" t="s">
        <v>150</v>
      </c>
      <c r="B102" s="42"/>
      <c r="C102" s="42">
        <v>1212.12</v>
      </c>
      <c r="D102" s="41"/>
      <c r="E102" s="43"/>
      <c r="F102" s="41"/>
      <c r="G102" s="89"/>
      <c r="H102" s="89"/>
      <c r="I102" s="89"/>
      <c r="J102" s="89"/>
      <c r="K102" s="89"/>
      <c r="L102" s="89"/>
    </row>
    <row r="103" spans="1:12" s="44" customFormat="1" ht="19.5" customHeight="1">
      <c r="A103" s="38" t="s">
        <v>151</v>
      </c>
      <c r="B103" s="42"/>
      <c r="C103" s="42">
        <v>1238.39</v>
      </c>
      <c r="D103" s="41"/>
      <c r="E103" s="131"/>
      <c r="F103" s="41"/>
      <c r="G103" s="79"/>
      <c r="H103" s="79"/>
      <c r="I103" s="79"/>
      <c r="J103" s="79"/>
      <c r="K103" s="79"/>
      <c r="L103" s="79"/>
    </row>
    <row r="104" spans="1:12" s="44" customFormat="1" ht="19.5" customHeight="1">
      <c r="A104" s="38" t="s">
        <v>152</v>
      </c>
      <c r="B104" s="42"/>
      <c r="C104" s="42"/>
      <c r="D104" s="41"/>
      <c r="E104" s="131"/>
      <c r="F104" s="41"/>
      <c r="G104" s="79"/>
      <c r="H104" s="79"/>
      <c r="I104" s="79"/>
      <c r="J104" s="79"/>
      <c r="K104" s="79"/>
      <c r="L104" s="79"/>
    </row>
    <row r="105" spans="1:12" s="44" customFormat="1" ht="19.5" customHeight="1">
      <c r="A105" s="38" t="s">
        <v>216</v>
      </c>
      <c r="B105" s="42"/>
      <c r="C105" s="42">
        <v>8821.68</v>
      </c>
      <c r="D105" s="41"/>
      <c r="E105" s="131"/>
      <c r="F105" s="41"/>
      <c r="G105" s="79"/>
      <c r="H105" s="79"/>
      <c r="I105" s="79"/>
      <c r="J105" s="79"/>
      <c r="K105" s="79"/>
      <c r="L105" s="79"/>
    </row>
    <row r="106" spans="1:12" s="44" customFormat="1" ht="19.5" customHeight="1">
      <c r="A106" s="38" t="s">
        <v>217</v>
      </c>
      <c r="B106" s="42"/>
      <c r="C106" s="42">
        <v>3780.72</v>
      </c>
      <c r="D106" s="41"/>
      <c r="E106" s="131"/>
      <c r="F106" s="41"/>
      <c r="G106" s="79"/>
      <c r="H106" s="79"/>
      <c r="I106" s="79"/>
      <c r="J106" s="79"/>
      <c r="K106" s="79"/>
      <c r="L106" s="79"/>
    </row>
    <row r="107" spans="1:12" s="44" customFormat="1" ht="19.5" customHeight="1">
      <c r="A107" s="38" t="s">
        <v>278</v>
      </c>
      <c r="B107" s="42"/>
      <c r="C107" s="42">
        <v>3969.76</v>
      </c>
      <c r="D107" s="41"/>
      <c r="E107" s="131"/>
      <c r="F107" s="41"/>
      <c r="G107" s="79"/>
      <c r="H107" s="79"/>
      <c r="I107" s="79"/>
      <c r="J107" s="79"/>
      <c r="K107" s="79"/>
      <c r="L107" s="79"/>
    </row>
    <row r="108" spans="1:12" s="44" customFormat="1" ht="19.5" customHeight="1">
      <c r="A108" s="38" t="s">
        <v>218</v>
      </c>
      <c r="B108" s="42"/>
      <c r="C108" s="42"/>
      <c r="D108" s="41"/>
      <c r="E108" s="131"/>
      <c r="F108" s="41"/>
      <c r="G108" s="79"/>
      <c r="H108" s="79"/>
      <c r="I108" s="79"/>
      <c r="J108" s="79"/>
      <c r="K108" s="79"/>
      <c r="L108" s="79"/>
    </row>
    <row r="109" spans="1:12" s="44" customFormat="1" ht="19.5" customHeight="1">
      <c r="A109" s="38" t="s">
        <v>219</v>
      </c>
      <c r="B109" s="42"/>
      <c r="C109" s="42">
        <v>1001.79</v>
      </c>
      <c r="D109" s="41"/>
      <c r="E109" s="131"/>
      <c r="F109" s="41"/>
      <c r="G109" s="79"/>
      <c r="H109" s="79"/>
      <c r="I109" s="79"/>
      <c r="J109" s="79"/>
      <c r="K109" s="79"/>
      <c r="L109" s="79"/>
    </row>
    <row r="110" spans="1:12" s="44" customFormat="1" ht="19.5" customHeight="1">
      <c r="A110" s="38" t="s">
        <v>95</v>
      </c>
      <c r="B110" s="42"/>
      <c r="C110" s="42"/>
      <c r="D110" s="41"/>
      <c r="E110" s="131"/>
      <c r="F110" s="41"/>
      <c r="G110" s="79"/>
      <c r="H110" s="79"/>
      <c r="I110" s="79"/>
      <c r="J110" s="79"/>
      <c r="K110" s="79"/>
      <c r="L110" s="79"/>
    </row>
    <row r="111" spans="1:12" s="44" customFormat="1" ht="19.5" customHeight="1">
      <c r="A111" s="38" t="s">
        <v>153</v>
      </c>
      <c r="B111" s="42"/>
      <c r="C111" s="42">
        <v>1000</v>
      </c>
      <c r="D111" s="41"/>
      <c r="E111" s="131"/>
      <c r="F111" s="41"/>
      <c r="G111" s="79"/>
      <c r="H111" s="79"/>
      <c r="I111" s="79"/>
      <c r="J111" s="79"/>
      <c r="K111" s="79"/>
      <c r="L111" s="79"/>
    </row>
    <row r="112" spans="1:12" s="44" customFormat="1" ht="19.5" customHeight="1">
      <c r="A112" s="38" t="s">
        <v>154</v>
      </c>
      <c r="B112" s="42"/>
      <c r="C112" s="42">
        <v>3690</v>
      </c>
      <c r="D112" s="41"/>
      <c r="E112" s="131"/>
      <c r="F112" s="41"/>
      <c r="G112" s="79"/>
      <c r="H112" s="79"/>
      <c r="I112" s="79"/>
      <c r="J112" s="79"/>
      <c r="K112" s="79"/>
      <c r="L112" s="79"/>
    </row>
    <row r="113" spans="1:12" s="44" customFormat="1" ht="19.5" customHeight="1">
      <c r="A113" s="38" t="s">
        <v>220</v>
      </c>
      <c r="B113" s="42"/>
      <c r="C113" s="42">
        <v>2536.23</v>
      </c>
      <c r="D113" s="41"/>
      <c r="E113" s="131"/>
      <c r="F113" s="41"/>
      <c r="G113" s="79"/>
      <c r="H113" s="79"/>
      <c r="I113" s="79"/>
      <c r="J113" s="79"/>
      <c r="K113" s="79"/>
      <c r="L113" s="79"/>
    </row>
    <row r="114" spans="1:12" s="44" customFormat="1" ht="19.5" customHeight="1">
      <c r="A114" s="38" t="s">
        <v>221</v>
      </c>
      <c r="B114" s="42"/>
      <c r="C114" s="42">
        <v>1875</v>
      </c>
      <c r="D114" s="41"/>
      <c r="E114" s="131"/>
      <c r="F114" s="41"/>
      <c r="G114" s="79"/>
      <c r="H114" s="79"/>
      <c r="I114" s="79"/>
      <c r="J114" s="79"/>
      <c r="K114" s="79"/>
      <c r="L114" s="79"/>
    </row>
    <row r="115" spans="1:12" s="44" customFormat="1" ht="19.5" customHeight="1">
      <c r="A115" s="38" t="s">
        <v>190</v>
      </c>
      <c r="B115" s="42"/>
      <c r="C115" s="42">
        <v>3500</v>
      </c>
      <c r="D115" s="41"/>
      <c r="E115" s="131"/>
      <c r="F115" s="41"/>
      <c r="G115" s="79"/>
      <c r="H115" s="79"/>
      <c r="I115" s="79"/>
      <c r="J115" s="79"/>
      <c r="K115" s="79"/>
      <c r="L115" s="79"/>
    </row>
    <row r="116" spans="1:12" s="44" customFormat="1" ht="19.5" customHeight="1">
      <c r="A116" s="72" t="s">
        <v>247</v>
      </c>
      <c r="B116" s="74"/>
      <c r="C116" s="74">
        <v>650</v>
      </c>
      <c r="D116" s="46"/>
      <c r="E116" s="133"/>
      <c r="F116" s="46"/>
      <c r="G116" s="79"/>
      <c r="H116" s="79"/>
      <c r="I116" s="79"/>
      <c r="J116" s="79"/>
      <c r="K116" s="79"/>
      <c r="L116" s="79"/>
    </row>
    <row r="117" spans="1:12" s="44" customFormat="1" ht="18.75" customHeight="1">
      <c r="A117" s="38" t="s">
        <v>125</v>
      </c>
      <c r="B117" s="42"/>
      <c r="C117" s="42"/>
      <c r="D117" s="41"/>
      <c r="E117" s="131"/>
      <c r="F117" s="41"/>
      <c r="G117" s="79"/>
      <c r="H117" s="79"/>
      <c r="I117" s="79"/>
      <c r="J117" s="79"/>
      <c r="K117" s="79"/>
      <c r="L117" s="79"/>
    </row>
    <row r="118" spans="1:12" s="44" customFormat="1" ht="18.75" customHeight="1">
      <c r="A118" s="38" t="s">
        <v>225</v>
      </c>
      <c r="B118" s="42"/>
      <c r="C118" s="42">
        <v>1151.52</v>
      </c>
      <c r="D118" s="41"/>
      <c r="E118" s="131"/>
      <c r="F118" s="41"/>
      <c r="G118" s="79"/>
      <c r="H118" s="79"/>
      <c r="I118" s="79"/>
      <c r="J118" s="79"/>
      <c r="K118" s="79"/>
      <c r="L118" s="79"/>
    </row>
    <row r="119" spans="1:12" s="44" customFormat="1" ht="18.75" customHeight="1">
      <c r="A119" s="38" t="s">
        <v>279</v>
      </c>
      <c r="B119" s="42"/>
      <c r="C119" s="42">
        <v>4406.25</v>
      </c>
      <c r="D119" s="41"/>
      <c r="E119" s="131"/>
      <c r="F119" s="41"/>
      <c r="G119" s="79"/>
      <c r="H119" s="79"/>
      <c r="I119" s="79"/>
      <c r="J119" s="79"/>
      <c r="K119" s="79"/>
      <c r="L119" s="79"/>
    </row>
    <row r="120" spans="1:12" s="44" customFormat="1" ht="18.75" customHeight="1">
      <c r="A120" s="38" t="s">
        <v>280</v>
      </c>
      <c r="B120" s="42"/>
      <c r="C120" s="42"/>
      <c r="D120" s="41"/>
      <c r="E120" s="131"/>
      <c r="F120" s="41"/>
      <c r="G120" s="79"/>
      <c r="H120" s="79"/>
      <c r="I120" s="79"/>
      <c r="J120" s="79"/>
      <c r="K120" s="79"/>
      <c r="L120" s="79"/>
    </row>
    <row r="121" spans="1:12" s="44" customFormat="1" ht="18.75" customHeight="1">
      <c r="A121" s="72" t="s">
        <v>281</v>
      </c>
      <c r="B121" s="74"/>
      <c r="C121" s="74">
        <v>24139.36</v>
      </c>
      <c r="D121" s="46"/>
      <c r="E121" s="133"/>
      <c r="F121" s="46"/>
      <c r="G121" s="79"/>
      <c r="H121" s="79"/>
      <c r="I121" s="79"/>
      <c r="J121" s="79"/>
      <c r="K121" s="79"/>
      <c r="L121" s="79"/>
    </row>
    <row r="122" spans="1:107" s="24" customFormat="1" ht="24.75" customHeight="1">
      <c r="A122" s="22" t="s">
        <v>22</v>
      </c>
      <c r="B122" s="23">
        <v>143000</v>
      </c>
      <c r="C122" s="23">
        <f>SUM(C123:C127)</f>
        <v>142566.25</v>
      </c>
      <c r="D122" s="14">
        <f>B122-C122</f>
        <v>433.75</v>
      </c>
      <c r="E122" s="15">
        <f>C122/B122*100</f>
        <v>99.69667832167832</v>
      </c>
      <c r="F122" s="14">
        <v>66809.98</v>
      </c>
      <c r="G122" s="79"/>
      <c r="H122" s="79"/>
      <c r="I122" s="79"/>
      <c r="J122" s="79"/>
      <c r="K122" s="79"/>
      <c r="L122" s="25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</row>
    <row r="123" spans="1:12" s="44" customFormat="1" ht="19.5" customHeight="1">
      <c r="A123" s="64" t="s">
        <v>155</v>
      </c>
      <c r="B123" s="83"/>
      <c r="C123" s="83">
        <v>1281.91</v>
      </c>
      <c r="D123" s="51"/>
      <c r="E123" s="65"/>
      <c r="F123" s="51"/>
      <c r="G123" s="79"/>
      <c r="H123" s="79"/>
      <c r="I123" s="79"/>
      <c r="J123" s="79"/>
      <c r="K123" s="79"/>
      <c r="L123" s="30"/>
    </row>
    <row r="124" spans="1:12" s="1" customFormat="1" ht="19.5" customHeight="1">
      <c r="A124" s="39" t="s">
        <v>282</v>
      </c>
      <c r="B124" s="42"/>
      <c r="C124" s="42">
        <v>52360</v>
      </c>
      <c r="D124" s="41"/>
      <c r="E124" s="43"/>
      <c r="F124" s="41"/>
      <c r="G124" s="89"/>
      <c r="H124" s="89"/>
      <c r="I124" s="89"/>
      <c r="J124" s="89"/>
      <c r="K124" s="89"/>
      <c r="L124" s="79"/>
    </row>
    <row r="125" spans="1:12" s="1" customFormat="1" ht="19.5" customHeight="1">
      <c r="A125" s="38" t="s">
        <v>283</v>
      </c>
      <c r="B125" s="42"/>
      <c r="C125" s="42"/>
      <c r="D125" s="41"/>
      <c r="E125" s="43"/>
      <c r="F125" s="41"/>
      <c r="G125" s="89"/>
      <c r="H125" s="89"/>
      <c r="I125" s="89"/>
      <c r="J125" s="89"/>
      <c r="K125" s="89"/>
      <c r="L125" s="79"/>
    </row>
    <row r="126" spans="1:12" s="1" customFormat="1" ht="19.5" customHeight="1">
      <c r="A126" s="38" t="s">
        <v>284</v>
      </c>
      <c r="B126" s="42"/>
      <c r="C126" s="42">
        <v>87500</v>
      </c>
      <c r="D126" s="41"/>
      <c r="E126" s="43"/>
      <c r="F126" s="41"/>
      <c r="G126" s="89"/>
      <c r="H126" s="89"/>
      <c r="I126" s="89"/>
      <c r="J126" s="89"/>
      <c r="K126" s="89"/>
      <c r="L126" s="79"/>
    </row>
    <row r="127" spans="1:12" s="1" customFormat="1" ht="19.5" customHeight="1">
      <c r="A127" s="72" t="s">
        <v>285</v>
      </c>
      <c r="B127" s="74"/>
      <c r="C127" s="74">
        <v>1424.34</v>
      </c>
      <c r="D127" s="46"/>
      <c r="E127" s="47"/>
      <c r="F127" s="46"/>
      <c r="G127" s="89"/>
      <c r="H127" s="89"/>
      <c r="I127" s="89"/>
      <c r="J127" s="89"/>
      <c r="K127" s="89"/>
      <c r="L127" s="79"/>
    </row>
    <row r="128" spans="1:12" s="44" customFormat="1" ht="24.75" customHeight="1">
      <c r="A128" s="75" t="s">
        <v>23</v>
      </c>
      <c r="B128" s="53">
        <v>10000</v>
      </c>
      <c r="C128" s="53">
        <f>SUM(C129:C130)</f>
        <v>6350</v>
      </c>
      <c r="D128" s="9">
        <f>B128-C128</f>
        <v>3650</v>
      </c>
      <c r="E128" s="10">
        <f>C128/B128*100</f>
        <v>63.5</v>
      </c>
      <c r="F128" s="9">
        <v>12046.13</v>
      </c>
      <c r="G128" s="89"/>
      <c r="H128" s="89"/>
      <c r="I128" s="89"/>
      <c r="J128" s="89"/>
      <c r="K128" s="89"/>
      <c r="L128" s="79"/>
    </row>
    <row r="129" spans="1:12" s="44" customFormat="1" ht="24.75" customHeight="1">
      <c r="A129" s="256" t="s">
        <v>286</v>
      </c>
      <c r="B129" s="23"/>
      <c r="C129" s="42">
        <v>850</v>
      </c>
      <c r="D129" s="14"/>
      <c r="E129" s="15"/>
      <c r="F129" s="14"/>
      <c r="G129" s="89"/>
      <c r="H129" s="89"/>
      <c r="I129" s="89"/>
      <c r="J129" s="89"/>
      <c r="K129" s="89"/>
      <c r="L129" s="79"/>
    </row>
    <row r="130" spans="1:12" s="44" customFormat="1" ht="19.5" customHeight="1">
      <c r="A130" s="63" t="s">
        <v>287</v>
      </c>
      <c r="B130" s="42"/>
      <c r="C130" s="42">
        <v>5500</v>
      </c>
      <c r="D130" s="41"/>
      <c r="E130" s="43"/>
      <c r="F130" s="41"/>
      <c r="G130" s="89"/>
      <c r="H130" s="89"/>
      <c r="I130" s="89"/>
      <c r="J130" s="89"/>
      <c r="K130" s="89"/>
      <c r="L130" s="79"/>
    </row>
    <row r="131" spans="1:12" s="99" customFormat="1" ht="30" customHeight="1">
      <c r="A131" s="135" t="s">
        <v>82</v>
      </c>
      <c r="B131" s="136">
        <f>SUM(B72,B81,B82,B89,B97,B99,B122,B128)</f>
        <v>903000</v>
      </c>
      <c r="C131" s="136">
        <f>SUM(C72,C81,C82,C89,C97,C99,C122,C128)</f>
        <v>843106.14</v>
      </c>
      <c r="D131" s="137">
        <f>B131-C131</f>
        <v>59893.859999999986</v>
      </c>
      <c r="E131" s="138">
        <f>C131/B131*100</f>
        <v>93.36723588039867</v>
      </c>
      <c r="F131" s="137">
        <f>SUM(F72:F128)</f>
        <v>820877.99</v>
      </c>
      <c r="G131" s="124"/>
      <c r="H131" s="124"/>
      <c r="I131" s="124"/>
      <c r="J131" s="124"/>
      <c r="K131" s="124"/>
      <c r="L131" s="30"/>
    </row>
    <row r="132" spans="1:6" s="115" customFormat="1" ht="24.75" customHeight="1">
      <c r="A132" s="152" t="s">
        <v>102</v>
      </c>
      <c r="B132" s="153">
        <v>13000</v>
      </c>
      <c r="C132" s="154">
        <f>SUM(C133:C134)</f>
        <v>8342.04</v>
      </c>
      <c r="D132" s="155">
        <f>B132-C132</f>
        <v>4657.959999999999</v>
      </c>
      <c r="E132" s="10">
        <f>C132/B132*100</f>
        <v>64.16953846153847</v>
      </c>
      <c r="F132" s="156">
        <v>11928.96</v>
      </c>
    </row>
    <row r="133" spans="1:6" s="115" customFormat="1" ht="19.5" customHeight="1">
      <c r="A133" s="142" t="s">
        <v>191</v>
      </c>
      <c r="B133" s="143"/>
      <c r="C133" s="144">
        <v>7030.38</v>
      </c>
      <c r="D133" s="145"/>
      <c r="E133" s="43"/>
      <c r="F133" s="146"/>
    </row>
    <row r="134" spans="1:6" s="115" customFormat="1" ht="19.5" customHeight="1">
      <c r="A134" s="142" t="s">
        <v>248</v>
      </c>
      <c r="B134" s="143"/>
      <c r="C134" s="144">
        <v>1311.66</v>
      </c>
      <c r="D134" s="145"/>
      <c r="E134" s="43"/>
      <c r="F134" s="146"/>
    </row>
    <row r="135" spans="1:6" s="116" customFormat="1" ht="27.75" customHeight="1">
      <c r="A135" s="147" t="s">
        <v>103</v>
      </c>
      <c r="B135" s="148">
        <f>SUM(B132)</f>
        <v>13000</v>
      </c>
      <c r="C135" s="148">
        <f>SUM(C132)</f>
        <v>8342.04</v>
      </c>
      <c r="D135" s="148">
        <f>B135-C135</f>
        <v>4657.959999999999</v>
      </c>
      <c r="E135" s="149">
        <f>C135/B135*100</f>
        <v>64.16953846153847</v>
      </c>
      <c r="F135" s="148">
        <f>SUM(F132)</f>
        <v>11928.96</v>
      </c>
    </row>
    <row r="136" spans="1:12" s="1" customFormat="1" ht="27.75" customHeight="1">
      <c r="A136" s="78" t="s">
        <v>24</v>
      </c>
      <c r="B136" s="23">
        <v>10000</v>
      </c>
      <c r="C136" s="23">
        <f>SUM(C137:C138)</f>
        <v>9093.64</v>
      </c>
      <c r="D136" s="14">
        <f>B136-C136</f>
        <v>906.3600000000006</v>
      </c>
      <c r="E136" s="15">
        <f>C136/B136*100</f>
        <v>90.93639999999999</v>
      </c>
      <c r="F136" s="14">
        <v>9840.38</v>
      </c>
      <c r="G136" s="79"/>
      <c r="H136" s="79"/>
      <c r="I136" s="79"/>
      <c r="J136" s="79"/>
      <c r="K136" s="79"/>
      <c r="L136" s="66"/>
    </row>
    <row r="137" spans="1:12" s="24" customFormat="1" ht="19.5" customHeight="1">
      <c r="A137" s="48" t="s">
        <v>288</v>
      </c>
      <c r="B137" s="42"/>
      <c r="C137" s="42">
        <v>2052</v>
      </c>
      <c r="D137" s="41"/>
      <c r="E137" s="43"/>
      <c r="F137" s="41"/>
      <c r="G137" s="79"/>
      <c r="H137" s="79"/>
      <c r="I137" s="79"/>
      <c r="J137" s="79"/>
      <c r="K137" s="79"/>
      <c r="L137" s="68"/>
    </row>
    <row r="138" spans="1:12" s="1" customFormat="1" ht="19.5" customHeight="1">
      <c r="A138" s="257" t="s">
        <v>192</v>
      </c>
      <c r="B138" s="74"/>
      <c r="C138" s="74">
        <v>7041.64</v>
      </c>
      <c r="D138" s="46"/>
      <c r="E138" s="47"/>
      <c r="F138" s="46"/>
      <c r="G138" s="79"/>
      <c r="H138" s="79"/>
      <c r="I138" s="79"/>
      <c r="J138" s="79"/>
      <c r="K138" s="79"/>
      <c r="L138" s="68"/>
    </row>
    <row r="139" spans="1:12" s="20" customFormat="1" ht="27.75" customHeight="1">
      <c r="A139" s="18" t="s">
        <v>27</v>
      </c>
      <c r="B139" s="53">
        <v>1000</v>
      </c>
      <c r="C139" s="53">
        <f>SUM(C140:C141)</f>
        <v>500</v>
      </c>
      <c r="D139" s="9">
        <f>B139-C139</f>
        <v>500</v>
      </c>
      <c r="E139" s="10">
        <f>C139/B139*100</f>
        <v>50</v>
      </c>
      <c r="F139" s="9">
        <v>0</v>
      </c>
      <c r="G139" s="30"/>
      <c r="H139" s="30"/>
      <c r="I139" s="30"/>
      <c r="J139" s="30"/>
      <c r="K139" s="30"/>
      <c r="L139" s="79"/>
    </row>
    <row r="140" spans="1:12" s="232" customFormat="1" ht="17.25" customHeight="1">
      <c r="A140" s="39" t="s">
        <v>193</v>
      </c>
      <c r="B140" s="42"/>
      <c r="C140" s="42">
        <v>250</v>
      </c>
      <c r="D140" s="41"/>
      <c r="E140" s="43"/>
      <c r="F140" s="41"/>
      <c r="G140" s="79"/>
      <c r="H140" s="79"/>
      <c r="I140" s="79"/>
      <c r="J140" s="79"/>
      <c r="K140" s="79"/>
      <c r="L140" s="79"/>
    </row>
    <row r="141" spans="1:12" s="232" customFormat="1" ht="17.25" customHeight="1">
      <c r="A141" s="45" t="s">
        <v>222</v>
      </c>
      <c r="B141" s="74"/>
      <c r="C141" s="74">
        <v>250</v>
      </c>
      <c r="D141" s="46"/>
      <c r="E141" s="47"/>
      <c r="F141" s="46"/>
      <c r="G141" s="79"/>
      <c r="H141" s="79"/>
      <c r="I141" s="79"/>
      <c r="J141" s="79"/>
      <c r="K141" s="79"/>
      <c r="L141" s="79"/>
    </row>
    <row r="142" spans="1:12" s="100" customFormat="1" ht="30.75" customHeight="1">
      <c r="A142" s="139" t="s">
        <v>83</v>
      </c>
      <c r="B142" s="136">
        <f>SUM(B136,B139)</f>
        <v>11000</v>
      </c>
      <c r="C142" s="136">
        <f>SUM(C136,C139)</f>
        <v>9593.64</v>
      </c>
      <c r="D142" s="137">
        <f>B142-C142</f>
        <v>1406.3600000000006</v>
      </c>
      <c r="E142" s="138">
        <f>C142/B142*100</f>
        <v>87.21490909090909</v>
      </c>
      <c r="F142" s="137">
        <f>SUM(F136:F139)</f>
        <v>9840.38</v>
      </c>
      <c r="G142" s="30"/>
      <c r="H142" s="30"/>
      <c r="I142" s="30"/>
      <c r="J142" s="30"/>
      <c r="K142" s="30"/>
      <c r="L142" s="79"/>
    </row>
    <row r="143" spans="1:12" s="20" customFormat="1" ht="27.75" customHeight="1">
      <c r="A143" s="18" t="s">
        <v>28</v>
      </c>
      <c r="B143" s="53">
        <v>4000</v>
      </c>
      <c r="C143" s="53">
        <f>SUM(C144:C145)</f>
        <v>1529.07</v>
      </c>
      <c r="D143" s="9">
        <f>B143-C143</f>
        <v>2470.9300000000003</v>
      </c>
      <c r="E143" s="10">
        <f>C143/B143*100</f>
        <v>38.226749999999996</v>
      </c>
      <c r="F143" s="9">
        <v>3727.63</v>
      </c>
      <c r="G143" s="30"/>
      <c r="H143" s="30"/>
      <c r="I143" s="30"/>
      <c r="J143" s="30"/>
      <c r="K143" s="30"/>
      <c r="L143" s="30"/>
    </row>
    <row r="144" spans="1:12" s="44" customFormat="1" ht="17.25" customHeight="1">
      <c r="A144" s="38" t="s">
        <v>156</v>
      </c>
      <c r="B144" s="42"/>
      <c r="C144" s="42">
        <v>300</v>
      </c>
      <c r="D144" s="41"/>
      <c r="E144" s="43"/>
      <c r="F144" s="41"/>
      <c r="G144" s="79"/>
      <c r="H144" s="79"/>
      <c r="I144" s="79"/>
      <c r="J144" s="79"/>
      <c r="K144" s="79"/>
      <c r="L144" s="79"/>
    </row>
    <row r="145" spans="1:12" s="44" customFormat="1" ht="17.25" customHeight="1">
      <c r="A145" s="72" t="s">
        <v>157</v>
      </c>
      <c r="B145" s="74"/>
      <c r="C145" s="74">
        <v>1229.07</v>
      </c>
      <c r="D145" s="46"/>
      <c r="E145" s="47"/>
      <c r="F145" s="46"/>
      <c r="G145" s="79"/>
      <c r="H145" s="79"/>
      <c r="I145" s="79"/>
      <c r="J145" s="79"/>
      <c r="K145" s="79"/>
      <c r="L145" s="79"/>
    </row>
    <row r="146" spans="1:12" s="1" customFormat="1" ht="27.75" customHeight="1">
      <c r="A146" s="167" t="s">
        <v>29</v>
      </c>
      <c r="B146" s="23">
        <v>1500</v>
      </c>
      <c r="C146" s="23">
        <v>1679.66</v>
      </c>
      <c r="D146" s="258">
        <f>B146-C146</f>
        <v>-179.66000000000008</v>
      </c>
      <c r="E146" s="15">
        <f>C146/B146*100</f>
        <v>111.97733333333333</v>
      </c>
      <c r="F146" s="14">
        <v>1367.13</v>
      </c>
      <c r="G146" s="221"/>
      <c r="H146" s="56"/>
      <c r="I146" s="56"/>
      <c r="J146" s="56"/>
      <c r="K146" s="56"/>
      <c r="L146" s="30"/>
    </row>
    <row r="147" spans="1:12" s="1" customFormat="1" ht="17.25" customHeight="1">
      <c r="A147" s="167"/>
      <c r="B147" s="23"/>
      <c r="C147" s="23"/>
      <c r="D147" s="537" t="s">
        <v>289</v>
      </c>
      <c r="E147" s="15"/>
      <c r="F147" s="14"/>
      <c r="G147" s="222"/>
      <c r="H147" s="121"/>
      <c r="I147" s="121"/>
      <c r="J147" s="121"/>
      <c r="K147" s="121"/>
      <c r="L147" s="30"/>
    </row>
    <row r="148" spans="1:12" s="1" customFormat="1" ht="17.25" customHeight="1">
      <c r="A148" s="167"/>
      <c r="B148" s="23"/>
      <c r="C148" s="23"/>
      <c r="D148" s="538"/>
      <c r="E148" s="15"/>
      <c r="F148" s="14"/>
      <c r="G148" s="222"/>
      <c r="H148" s="121"/>
      <c r="I148" s="121"/>
      <c r="J148" s="121"/>
      <c r="K148" s="121"/>
      <c r="L148" s="30"/>
    </row>
    <row r="149" spans="1:12" s="99" customFormat="1" ht="30" customHeight="1">
      <c r="A149" s="139" t="s">
        <v>84</v>
      </c>
      <c r="B149" s="136">
        <f>SUM(B143,B146)</f>
        <v>5500</v>
      </c>
      <c r="C149" s="136">
        <f>SUM(C143,C146)</f>
        <v>3208.73</v>
      </c>
      <c r="D149" s="137">
        <f>B149-C149</f>
        <v>2291.27</v>
      </c>
      <c r="E149" s="138">
        <f>C149/B149*100</f>
        <v>58.340545454545456</v>
      </c>
      <c r="F149" s="137">
        <f>SUM(F143:F146)</f>
        <v>5094.76</v>
      </c>
      <c r="G149" s="222"/>
      <c r="H149" s="121"/>
      <c r="I149" s="121"/>
      <c r="J149" s="121"/>
      <c r="K149" s="121"/>
      <c r="L149" s="30"/>
    </row>
    <row r="150" spans="1:12" s="80" customFormat="1" ht="27.75" customHeight="1">
      <c r="A150" s="55" t="s">
        <v>42</v>
      </c>
      <c r="B150" s="86">
        <v>2000</v>
      </c>
      <c r="C150" s="86">
        <v>0</v>
      </c>
      <c r="D150" s="21">
        <f>B150-C150</f>
        <v>2000</v>
      </c>
      <c r="E150" s="31">
        <f>C150/B150*100</f>
        <v>0</v>
      </c>
      <c r="F150" s="21">
        <v>9091.27</v>
      </c>
      <c r="G150" s="221"/>
      <c r="H150" s="56"/>
      <c r="I150" s="56"/>
      <c r="J150" s="56"/>
      <c r="K150" s="56"/>
      <c r="L150" s="89"/>
    </row>
    <row r="151" spans="1:12" s="80" customFormat="1" ht="27.75" customHeight="1">
      <c r="A151" s="27" t="s">
        <v>44</v>
      </c>
      <c r="B151" s="85">
        <v>2000</v>
      </c>
      <c r="C151" s="85">
        <f>SUM(C152:C152)</f>
        <v>243.54</v>
      </c>
      <c r="D151" s="19">
        <f>B151-C151</f>
        <v>1756.46</v>
      </c>
      <c r="E151" s="28">
        <f>C151/B151*100</f>
        <v>12.177</v>
      </c>
      <c r="F151" s="19">
        <v>3311.16</v>
      </c>
      <c r="G151" s="221"/>
      <c r="H151" s="56"/>
      <c r="I151" s="56"/>
      <c r="J151" s="56"/>
      <c r="K151" s="56"/>
      <c r="L151" s="89"/>
    </row>
    <row r="152" spans="1:12" s="80" customFormat="1" ht="17.25" customHeight="1">
      <c r="A152" s="40" t="s">
        <v>158</v>
      </c>
      <c r="B152" s="84"/>
      <c r="C152" s="84">
        <v>243.54</v>
      </c>
      <c r="D152" s="52"/>
      <c r="E152" s="67"/>
      <c r="F152" s="52"/>
      <c r="G152" s="223"/>
      <c r="H152" s="57"/>
      <c r="I152" s="57"/>
      <c r="J152" s="57"/>
      <c r="K152" s="57"/>
      <c r="L152" s="89"/>
    </row>
    <row r="153" spans="1:12" s="235" customFormat="1" ht="27.75" customHeight="1">
      <c r="A153" s="32" t="s">
        <v>223</v>
      </c>
      <c r="B153" s="82">
        <v>0</v>
      </c>
      <c r="C153" s="82">
        <f>C154</f>
        <v>2230.03</v>
      </c>
      <c r="D153" s="33">
        <f>B153-C153</f>
        <v>-2230.03</v>
      </c>
      <c r="E153" s="34"/>
      <c r="F153" s="33">
        <v>0</v>
      </c>
      <c r="G153" s="221"/>
      <c r="H153" s="56"/>
      <c r="I153" s="56"/>
      <c r="J153" s="56"/>
      <c r="K153" s="56"/>
      <c r="L153" s="123"/>
    </row>
    <row r="154" spans="1:12" s="80" customFormat="1" ht="17.25" customHeight="1">
      <c r="A154" s="64" t="s">
        <v>226</v>
      </c>
      <c r="B154" s="83"/>
      <c r="C154" s="83">
        <v>2230.03</v>
      </c>
      <c r="D154" s="539" t="s">
        <v>227</v>
      </c>
      <c r="E154" s="65"/>
      <c r="F154" s="51"/>
      <c r="G154" s="223"/>
      <c r="H154" s="57"/>
      <c r="I154" s="57"/>
      <c r="J154" s="57"/>
      <c r="K154" s="57"/>
      <c r="L154" s="89"/>
    </row>
    <row r="155" spans="1:12" s="80" customFormat="1" ht="17.25" customHeight="1">
      <c r="A155" s="64"/>
      <c r="B155" s="83"/>
      <c r="C155" s="83"/>
      <c r="D155" s="539"/>
      <c r="E155" s="65"/>
      <c r="F155" s="51"/>
      <c r="G155" s="223"/>
      <c r="H155" s="57"/>
      <c r="I155" s="57"/>
      <c r="J155" s="57"/>
      <c r="K155" s="57"/>
      <c r="L155" s="89"/>
    </row>
    <row r="156" spans="1:12" s="80" customFormat="1" ht="17.25" customHeight="1">
      <c r="A156" s="64"/>
      <c r="B156" s="83"/>
      <c r="C156" s="83"/>
      <c r="D156" s="539"/>
      <c r="E156" s="65"/>
      <c r="F156" s="51"/>
      <c r="G156" s="223"/>
      <c r="H156" s="57"/>
      <c r="I156" s="57"/>
      <c r="J156" s="57"/>
      <c r="K156" s="57"/>
      <c r="L156" s="89"/>
    </row>
    <row r="157" spans="1:12" s="80" customFormat="1" ht="0.75" customHeight="1">
      <c r="A157" s="64"/>
      <c r="B157" s="83"/>
      <c r="C157" s="83"/>
      <c r="D157" s="540"/>
      <c r="E157" s="65"/>
      <c r="F157" s="51"/>
      <c r="G157" s="223"/>
      <c r="H157" s="57"/>
      <c r="I157" s="57"/>
      <c r="J157" s="57"/>
      <c r="K157" s="57"/>
      <c r="L157" s="89"/>
    </row>
    <row r="158" spans="1:12" s="109" customFormat="1" ht="30.75" customHeight="1">
      <c r="A158" s="139" t="s">
        <v>88</v>
      </c>
      <c r="B158" s="136">
        <f>SUM(B150,B151,B153)</f>
        <v>4000</v>
      </c>
      <c r="C158" s="136">
        <f>SUM(C150,C151,C153)</f>
        <v>2473.57</v>
      </c>
      <c r="D158" s="137">
        <f>B158-C158</f>
        <v>1526.4299999999998</v>
      </c>
      <c r="E158" s="138">
        <f>C158/B158*100</f>
        <v>61.83925</v>
      </c>
      <c r="F158" s="137">
        <f>SUM(F150:F153)</f>
        <v>12402.43</v>
      </c>
      <c r="G158" s="223"/>
      <c r="H158" s="57"/>
      <c r="I158" s="57"/>
      <c r="J158" s="57"/>
      <c r="K158" s="57"/>
      <c r="L158" s="89"/>
    </row>
    <row r="159" spans="1:12" s="1" customFormat="1" ht="32.25" customHeight="1">
      <c r="A159" s="157" t="s">
        <v>30</v>
      </c>
      <c r="B159" s="158">
        <f>SUM(B44,B56,B71,B131,B142,B149,B158,B135)</f>
        <v>3728000</v>
      </c>
      <c r="C159" s="158">
        <f>SUM(C44,C56,C71,C131,C142,C149,C158,C135)</f>
        <v>3259116.5000000005</v>
      </c>
      <c r="D159" s="159">
        <f>B159-C159</f>
        <v>468883.49999999953</v>
      </c>
      <c r="E159" s="160">
        <f>C159/B159*100</f>
        <v>87.42265289699573</v>
      </c>
      <c r="F159" s="159">
        <f>SUM(F44,F56,F71,F131,F142,F149,F158,F135)</f>
        <v>2850855.4699999997</v>
      </c>
      <c r="G159" s="222"/>
      <c r="H159" s="121"/>
      <c r="I159" s="121"/>
      <c r="J159" s="121"/>
      <c r="K159" s="121"/>
      <c r="L159" s="79"/>
    </row>
    <row r="160" spans="1:12" s="90" customFormat="1" ht="36.75" customHeight="1">
      <c r="A160" s="16" t="s">
        <v>123</v>
      </c>
      <c r="B160" s="12"/>
      <c r="C160" s="12"/>
      <c r="D160" s="12"/>
      <c r="E160" s="13"/>
      <c r="F160" s="12"/>
      <c r="G160" s="30"/>
      <c r="H160" s="30"/>
      <c r="I160" s="30"/>
      <c r="J160" s="30"/>
      <c r="K160" s="30"/>
      <c r="L160" s="68"/>
    </row>
    <row r="161" spans="1:12" s="56" customFormat="1" ht="24.75" customHeight="1">
      <c r="A161" s="35" t="s">
        <v>85</v>
      </c>
      <c r="B161" s="53">
        <f>SUM(B163,B166)</f>
        <v>63862314.13</v>
      </c>
      <c r="C161" s="53">
        <f>SUM(C162:C164)</f>
        <v>54153196.52</v>
      </c>
      <c r="D161" s="19">
        <f>B161-C161</f>
        <v>9709117.61</v>
      </c>
      <c r="E161" s="10">
        <f>C161/B161*100</f>
        <v>84.79679644831562</v>
      </c>
      <c r="F161" s="9">
        <v>34592692.54</v>
      </c>
      <c r="G161" s="224"/>
      <c r="H161" s="70"/>
      <c r="I161" s="70"/>
      <c r="J161" s="70"/>
      <c r="K161" s="70"/>
      <c r="L161" s="57"/>
    </row>
    <row r="162" spans="1:11" s="56" customFormat="1" ht="18.75" customHeight="1">
      <c r="A162" s="38" t="s">
        <v>290</v>
      </c>
      <c r="B162" s="91" t="s">
        <v>32</v>
      </c>
      <c r="C162" s="42">
        <v>52998824.78</v>
      </c>
      <c r="D162" s="192"/>
      <c r="E162" s="191"/>
      <c r="F162" s="192"/>
      <c r="G162" s="225"/>
      <c r="H162" s="68"/>
      <c r="I162" s="68"/>
      <c r="J162" s="68"/>
      <c r="K162" s="68"/>
    </row>
    <row r="163" spans="1:7" s="56" customFormat="1" ht="18.75" customHeight="1">
      <c r="A163" s="38" t="s">
        <v>159</v>
      </c>
      <c r="B163" s="42">
        <v>55463031</v>
      </c>
      <c r="C163" s="42">
        <v>127085.75</v>
      </c>
      <c r="D163" s="192"/>
      <c r="E163" s="191"/>
      <c r="F163" s="192"/>
      <c r="G163" s="221"/>
    </row>
    <row r="164" spans="1:12" s="57" customFormat="1" ht="18.75" customHeight="1">
      <c r="A164" s="38" t="s">
        <v>246</v>
      </c>
      <c r="B164" s="91" t="s">
        <v>33</v>
      </c>
      <c r="C164" s="42">
        <v>1027285.99</v>
      </c>
      <c r="D164" s="192"/>
      <c r="E164" s="191"/>
      <c r="F164" s="192"/>
      <c r="G164" s="30"/>
      <c r="H164" s="30"/>
      <c r="I164" s="30"/>
      <c r="J164" s="30"/>
      <c r="K164" s="30"/>
      <c r="L164" s="56"/>
    </row>
    <row r="165" spans="1:12" s="61" customFormat="1" ht="18.75" customHeight="1">
      <c r="A165" s="38"/>
      <c r="B165" s="91" t="s">
        <v>138</v>
      </c>
      <c r="C165" s="42"/>
      <c r="D165" s="192"/>
      <c r="E165" s="191"/>
      <c r="F165" s="192"/>
      <c r="G165" s="30"/>
      <c r="H165" s="30"/>
      <c r="I165" s="30"/>
      <c r="J165" s="30"/>
      <c r="K165" s="30"/>
      <c r="L165" s="56"/>
    </row>
    <row r="166" spans="1:12" s="62" customFormat="1" ht="18.75" customHeight="1">
      <c r="A166" s="72"/>
      <c r="B166" s="74">
        <v>8399283.13</v>
      </c>
      <c r="C166" s="74"/>
      <c r="D166" s="194"/>
      <c r="E166" s="193"/>
      <c r="F166" s="194"/>
      <c r="G166" s="30"/>
      <c r="H166" s="30"/>
      <c r="I166" s="30"/>
      <c r="J166" s="30"/>
      <c r="K166" s="30"/>
      <c r="L166" s="56"/>
    </row>
    <row r="167" spans="1:12" s="62" customFormat="1" ht="27" customHeight="1">
      <c r="A167" s="101" t="s">
        <v>86</v>
      </c>
      <c r="B167" s="102">
        <f>B161</f>
        <v>63862314.13</v>
      </c>
      <c r="C167" s="102">
        <f>C161</f>
        <v>54153196.52</v>
      </c>
      <c r="D167" s="105">
        <f>B167-C167</f>
        <v>9709117.61</v>
      </c>
      <c r="E167" s="104">
        <f>C167/B167*100</f>
        <v>84.79679644831562</v>
      </c>
      <c r="F167" s="105">
        <f>F161</f>
        <v>34592692.54</v>
      </c>
      <c r="G167" s="30"/>
      <c r="H167" s="30"/>
      <c r="I167" s="30"/>
      <c r="J167" s="30"/>
      <c r="K167" s="30"/>
      <c r="L167" s="56"/>
    </row>
    <row r="168" spans="1:12" s="1" customFormat="1" ht="30.75" customHeight="1">
      <c r="A168" s="157" t="s">
        <v>34</v>
      </c>
      <c r="B168" s="158">
        <f>B167</f>
        <v>63862314.13</v>
      </c>
      <c r="C168" s="158">
        <f>C167</f>
        <v>54153196.52</v>
      </c>
      <c r="D168" s="159">
        <f>B168-C168</f>
        <v>9709117.61</v>
      </c>
      <c r="E168" s="160">
        <f>C168/B168*100</f>
        <v>84.79679644831562</v>
      </c>
      <c r="F168" s="159">
        <f>F167</f>
        <v>34592692.54</v>
      </c>
      <c r="G168" s="30"/>
      <c r="H168" s="30"/>
      <c r="I168" s="30"/>
      <c r="J168" s="30"/>
      <c r="K168" s="30"/>
      <c r="L168" s="56"/>
    </row>
    <row r="169" spans="1:12" s="2" customFormat="1" ht="41.25" customHeight="1">
      <c r="A169" s="18" t="s">
        <v>59</v>
      </c>
      <c r="B169" s="53"/>
      <c r="C169" s="53"/>
      <c r="D169" s="9"/>
      <c r="E169" s="10"/>
      <c r="F169" s="9"/>
      <c r="G169" s="30"/>
      <c r="H169" s="30"/>
      <c r="I169" s="30"/>
      <c r="J169" s="30"/>
      <c r="K169" s="30"/>
      <c r="L169" s="56"/>
    </row>
    <row r="170" spans="1:12" s="2" customFormat="1" ht="27" customHeight="1">
      <c r="A170" s="18" t="s">
        <v>18</v>
      </c>
      <c r="B170" s="53">
        <v>1000</v>
      </c>
      <c r="C170" s="53">
        <f>C171</f>
        <v>736.08</v>
      </c>
      <c r="D170" s="9">
        <f>B170-C170</f>
        <v>263.91999999999996</v>
      </c>
      <c r="E170" s="10">
        <f>C170/B170*100</f>
        <v>73.608</v>
      </c>
      <c r="F170" s="9">
        <v>7158.3</v>
      </c>
      <c r="G170" s="30"/>
      <c r="H170" s="30"/>
      <c r="I170" s="30"/>
      <c r="J170" s="30"/>
      <c r="K170" s="30"/>
      <c r="L170" s="70"/>
    </row>
    <row r="171" spans="1:12" s="2" customFormat="1" ht="19.5" customHeight="1">
      <c r="A171" s="45" t="s">
        <v>228</v>
      </c>
      <c r="B171" s="74"/>
      <c r="C171" s="74">
        <v>736.08</v>
      </c>
      <c r="D171" s="46"/>
      <c r="E171" s="47"/>
      <c r="F171" s="46"/>
      <c r="G171" s="79"/>
      <c r="H171" s="79"/>
      <c r="I171" s="79"/>
      <c r="J171" s="79"/>
      <c r="K171" s="79"/>
      <c r="L171" s="128"/>
    </row>
    <row r="172" spans="1:12" s="44" customFormat="1" ht="27" customHeight="1">
      <c r="A172" s="18" t="s">
        <v>19</v>
      </c>
      <c r="B172" s="53">
        <v>7000</v>
      </c>
      <c r="C172" s="53">
        <f>SUM(C173:C174)</f>
        <v>7000</v>
      </c>
      <c r="D172" s="9">
        <f>B172-C172</f>
        <v>0</v>
      </c>
      <c r="E172" s="10">
        <f>C172/B172*100</f>
        <v>100</v>
      </c>
      <c r="F172" s="9">
        <v>10077.8</v>
      </c>
      <c r="G172" s="30"/>
      <c r="H172" s="30"/>
      <c r="I172" s="30"/>
      <c r="J172" s="30"/>
      <c r="K172" s="30"/>
      <c r="L172" s="56"/>
    </row>
    <row r="173" spans="1:12" s="44" customFormat="1" ht="19.5" customHeight="1">
      <c r="A173" s="39" t="s">
        <v>291</v>
      </c>
      <c r="B173" s="262"/>
      <c r="C173" s="42">
        <v>4300</v>
      </c>
      <c r="D173" s="14"/>
      <c r="E173" s="15"/>
      <c r="F173" s="14"/>
      <c r="G173" s="30"/>
      <c r="H173" s="30"/>
      <c r="I173" s="30"/>
      <c r="J173" s="30"/>
      <c r="K173" s="30"/>
      <c r="L173" s="70"/>
    </row>
    <row r="174" spans="1:12" s="44" customFormat="1" ht="19.5" customHeight="1">
      <c r="A174" s="45" t="s">
        <v>292</v>
      </c>
      <c r="B174" s="263"/>
      <c r="C174" s="74">
        <v>2700</v>
      </c>
      <c r="D174" s="246"/>
      <c r="E174" s="247"/>
      <c r="F174" s="246"/>
      <c r="G174" s="30"/>
      <c r="H174" s="30"/>
      <c r="I174" s="30"/>
      <c r="J174" s="30"/>
      <c r="K174" s="30"/>
      <c r="L174" s="70"/>
    </row>
    <row r="175" spans="1:12" s="2" customFormat="1" ht="27" customHeight="1">
      <c r="A175" s="18" t="s">
        <v>21</v>
      </c>
      <c r="B175" s="36">
        <v>20000</v>
      </c>
      <c r="C175" s="85">
        <f>SUM(C176:C181)</f>
        <v>19650.6</v>
      </c>
      <c r="D175" s="9">
        <f>B175-C175</f>
        <v>349.40000000000146</v>
      </c>
      <c r="E175" s="10">
        <f>C175/B175*100</f>
        <v>98.25299999999999</v>
      </c>
      <c r="F175" s="9">
        <v>21671.19</v>
      </c>
      <c r="G175" s="30"/>
      <c r="H175" s="30"/>
      <c r="I175" s="30"/>
      <c r="J175" s="30"/>
      <c r="K175" s="30"/>
      <c r="L175" s="70"/>
    </row>
    <row r="176" spans="1:12" s="2" customFormat="1" ht="20.25" customHeight="1">
      <c r="A176" s="39" t="s">
        <v>55</v>
      </c>
      <c r="B176" s="49"/>
      <c r="C176" s="83"/>
      <c r="D176" s="41"/>
      <c r="E176" s="43"/>
      <c r="F176" s="41"/>
      <c r="G176" s="79"/>
      <c r="H176" s="79"/>
      <c r="I176" s="79"/>
      <c r="J176" s="79"/>
      <c r="K176" s="79"/>
      <c r="L176" s="79"/>
    </row>
    <row r="177" spans="1:12" s="2" customFormat="1" ht="21.75" customHeight="1">
      <c r="A177" s="39" t="s">
        <v>194</v>
      </c>
      <c r="B177" s="49"/>
      <c r="C177" s="83">
        <v>3150.6</v>
      </c>
      <c r="D177" s="41"/>
      <c r="E177" s="43"/>
      <c r="F177" s="41"/>
      <c r="G177" s="79"/>
      <c r="H177" s="79"/>
      <c r="I177" s="79"/>
      <c r="J177" s="79"/>
      <c r="K177" s="79"/>
      <c r="L177" s="79"/>
    </row>
    <row r="178" spans="1:12" s="2" customFormat="1" ht="21.75" customHeight="1">
      <c r="A178" s="39" t="s">
        <v>95</v>
      </c>
      <c r="B178" s="49"/>
      <c r="C178" s="83"/>
      <c r="D178" s="41"/>
      <c r="E178" s="43"/>
      <c r="F178" s="41"/>
      <c r="G178" s="79"/>
      <c r="H178" s="79"/>
      <c r="I178" s="79"/>
      <c r="J178" s="79"/>
      <c r="K178" s="79"/>
      <c r="L178" s="79"/>
    </row>
    <row r="179" spans="1:12" s="2" customFormat="1" ht="21.75" customHeight="1">
      <c r="A179" s="45" t="s">
        <v>190</v>
      </c>
      <c r="B179" s="76"/>
      <c r="C179" s="84">
        <v>14000</v>
      </c>
      <c r="D179" s="46"/>
      <c r="E179" s="47"/>
      <c r="F179" s="46"/>
      <c r="G179" s="79"/>
      <c r="H179" s="79"/>
      <c r="I179" s="79"/>
      <c r="J179" s="79"/>
      <c r="K179" s="79"/>
      <c r="L179" s="79"/>
    </row>
    <row r="180" spans="1:12" s="2" customFormat="1" ht="21.75" customHeight="1">
      <c r="A180" s="39" t="s">
        <v>69</v>
      </c>
      <c r="B180" s="49"/>
      <c r="C180" s="83"/>
      <c r="D180" s="41"/>
      <c r="E180" s="43"/>
      <c r="F180" s="41"/>
      <c r="G180" s="79"/>
      <c r="H180" s="79"/>
      <c r="I180" s="79"/>
      <c r="J180" s="79"/>
      <c r="K180" s="79"/>
      <c r="L180" s="79"/>
    </row>
    <row r="181" spans="1:12" s="2" customFormat="1" ht="21.75" customHeight="1">
      <c r="A181" s="45" t="s">
        <v>195</v>
      </c>
      <c r="B181" s="76"/>
      <c r="C181" s="84">
        <v>2500</v>
      </c>
      <c r="D181" s="46"/>
      <c r="E181" s="47"/>
      <c r="F181" s="46"/>
      <c r="G181" s="79"/>
      <c r="H181" s="79"/>
      <c r="I181" s="79"/>
      <c r="J181" s="79"/>
      <c r="K181" s="79"/>
      <c r="L181" s="79"/>
    </row>
    <row r="182" spans="1:12" s="2" customFormat="1" ht="27" customHeight="1">
      <c r="A182" s="22" t="s">
        <v>23</v>
      </c>
      <c r="B182" s="23">
        <v>15000</v>
      </c>
      <c r="C182" s="23">
        <f>SUM(C183)</f>
        <v>14920.63</v>
      </c>
      <c r="D182" s="14">
        <f>B182-C182</f>
        <v>79.3700000000008</v>
      </c>
      <c r="E182" s="15">
        <f>C182/B182*100</f>
        <v>99.47086666666665</v>
      </c>
      <c r="F182" s="14">
        <v>13960.5</v>
      </c>
      <c r="G182" s="30"/>
      <c r="H182" s="30"/>
      <c r="I182" s="30"/>
      <c r="J182" s="30"/>
      <c r="K182" s="30"/>
      <c r="L182" s="79"/>
    </row>
    <row r="183" spans="1:12" s="2" customFormat="1" ht="19.5" customHeight="1">
      <c r="A183" s="39" t="s">
        <v>293</v>
      </c>
      <c r="B183" s="23"/>
      <c r="C183" s="42">
        <v>14920.63</v>
      </c>
      <c r="D183" s="14"/>
      <c r="E183" s="15"/>
      <c r="F183" s="14"/>
      <c r="G183" s="30"/>
      <c r="H183" s="30"/>
      <c r="I183" s="30"/>
      <c r="J183" s="30"/>
      <c r="K183" s="30"/>
      <c r="L183" s="79"/>
    </row>
    <row r="184" spans="1:12" s="2" customFormat="1" ht="19.5" customHeight="1">
      <c r="A184" s="39" t="s">
        <v>294</v>
      </c>
      <c r="B184" s="23"/>
      <c r="C184" s="42"/>
      <c r="D184" s="14"/>
      <c r="E184" s="15"/>
      <c r="F184" s="14"/>
      <c r="G184" s="30"/>
      <c r="H184" s="30"/>
      <c r="I184" s="30"/>
      <c r="J184" s="30"/>
      <c r="K184" s="30"/>
      <c r="L184" s="79"/>
    </row>
    <row r="185" spans="1:12" s="264" customFormat="1" ht="27" customHeight="1">
      <c r="A185" s="139" t="s">
        <v>82</v>
      </c>
      <c r="B185" s="137">
        <f>SUM(B170,B172,B175,B182)</f>
        <v>43000</v>
      </c>
      <c r="C185" s="137">
        <f>SUM(C170,C172,C175,C182)</f>
        <v>42307.31</v>
      </c>
      <c r="D185" s="137">
        <f>B185-C185</f>
        <v>692.6900000000023</v>
      </c>
      <c r="E185" s="138">
        <f>C185/B185*100</f>
        <v>98.38909302325581</v>
      </c>
      <c r="F185" s="137">
        <f>SUM(F170:F182)</f>
        <v>52867.78999999999</v>
      </c>
      <c r="G185" s="30"/>
      <c r="H185" s="30"/>
      <c r="I185" s="30"/>
      <c r="J185" s="30"/>
      <c r="K185" s="30"/>
      <c r="L185" s="79"/>
    </row>
    <row r="186" spans="1:12" s="2" customFormat="1" ht="24.75" customHeight="1">
      <c r="A186" s="18" t="s">
        <v>24</v>
      </c>
      <c r="B186" s="53">
        <v>10000</v>
      </c>
      <c r="C186" s="53">
        <f>C187</f>
        <v>6522.2</v>
      </c>
      <c r="D186" s="9">
        <f>B186-C186</f>
        <v>3477.8</v>
      </c>
      <c r="E186" s="10">
        <f>C186/B186*100</f>
        <v>65.22200000000001</v>
      </c>
      <c r="F186" s="9">
        <v>7358.21</v>
      </c>
      <c r="G186" s="30"/>
      <c r="H186" s="30"/>
      <c r="I186" s="30"/>
      <c r="J186" s="30"/>
      <c r="K186" s="30"/>
      <c r="L186" s="79"/>
    </row>
    <row r="187" spans="1:12" s="2" customFormat="1" ht="19.5" customHeight="1">
      <c r="A187" s="39" t="s">
        <v>25</v>
      </c>
      <c r="B187" s="42"/>
      <c r="C187" s="42">
        <v>6522.2</v>
      </c>
      <c r="D187" s="41"/>
      <c r="E187" s="43"/>
      <c r="F187" s="41"/>
      <c r="G187" s="79"/>
      <c r="H187" s="79"/>
      <c r="I187" s="79"/>
      <c r="J187" s="79"/>
      <c r="K187" s="79"/>
      <c r="L187" s="79"/>
    </row>
    <row r="188" spans="1:12" s="264" customFormat="1" ht="27" customHeight="1">
      <c r="A188" s="139" t="s">
        <v>83</v>
      </c>
      <c r="B188" s="136">
        <f>B186</f>
        <v>10000</v>
      </c>
      <c r="C188" s="136">
        <f>C186</f>
        <v>6522.2</v>
      </c>
      <c r="D188" s="137">
        <f>B188-C188</f>
        <v>3477.8</v>
      </c>
      <c r="E188" s="138">
        <f>C188/B188*100</f>
        <v>65.22200000000001</v>
      </c>
      <c r="F188" s="137">
        <f>F186</f>
        <v>7358.21</v>
      </c>
      <c r="G188" s="30"/>
      <c r="H188" s="30"/>
      <c r="I188" s="30"/>
      <c r="J188" s="30"/>
      <c r="K188" s="30"/>
      <c r="L188" s="79"/>
    </row>
    <row r="189" spans="1:12" s="175" customFormat="1" ht="30.75" customHeight="1">
      <c r="A189" s="161" t="s">
        <v>35</v>
      </c>
      <c r="B189" s="233">
        <f>SUM(B185,B188)</f>
        <v>53000</v>
      </c>
      <c r="C189" s="233">
        <f>SUM(C185,C188)</f>
        <v>48829.509999999995</v>
      </c>
      <c r="D189" s="233">
        <f>B189-C189</f>
        <v>4170.490000000005</v>
      </c>
      <c r="E189" s="238">
        <f>C189/B189*100</f>
        <v>92.13115094339621</v>
      </c>
      <c r="F189" s="233">
        <f>SUM(F185,F188)</f>
        <v>60225.99999999999</v>
      </c>
      <c r="G189" s="221"/>
      <c r="H189" s="56"/>
      <c r="I189" s="56"/>
      <c r="J189" s="56"/>
      <c r="K189" s="56"/>
      <c r="L189" s="89"/>
    </row>
    <row r="190" spans="1:12" s="2" customFormat="1" ht="28.5" customHeight="1">
      <c r="A190" s="26" t="s">
        <v>120</v>
      </c>
      <c r="B190" s="53"/>
      <c r="C190" s="53"/>
      <c r="D190" s="9"/>
      <c r="E190" s="10"/>
      <c r="F190" s="9"/>
      <c r="G190" s="221"/>
      <c r="H190" s="56"/>
      <c r="I190" s="56"/>
      <c r="J190" s="56"/>
      <c r="K190" s="56"/>
      <c r="L190" s="89"/>
    </row>
    <row r="191" spans="1:12" s="2" customFormat="1" ht="22.5" customHeight="1">
      <c r="A191" s="16" t="s">
        <v>16</v>
      </c>
      <c r="B191" s="17">
        <v>0</v>
      </c>
      <c r="C191" s="17">
        <v>0</v>
      </c>
      <c r="D191" s="12">
        <f>B191-C191</f>
        <v>0</v>
      </c>
      <c r="E191" s="13"/>
      <c r="F191" s="12">
        <v>0</v>
      </c>
      <c r="G191" s="221"/>
      <c r="H191" s="56"/>
      <c r="I191" s="56"/>
      <c r="J191" s="56"/>
      <c r="K191" s="56"/>
      <c r="L191" s="89"/>
    </row>
    <row r="192" spans="1:12" s="2" customFormat="1" ht="27" customHeight="1">
      <c r="A192" s="18" t="s">
        <v>21</v>
      </c>
      <c r="B192" s="53">
        <v>15000</v>
      </c>
      <c r="C192" s="53">
        <f>C194</f>
        <v>12375</v>
      </c>
      <c r="D192" s="9">
        <f>B192-C192</f>
        <v>2625</v>
      </c>
      <c r="E192" s="10">
        <f>C192/B192*100</f>
        <v>82.5</v>
      </c>
      <c r="F192" s="9">
        <v>18255.76</v>
      </c>
      <c r="G192" s="224"/>
      <c r="H192" s="70"/>
      <c r="I192" s="70"/>
      <c r="J192" s="70"/>
      <c r="K192" s="70"/>
      <c r="L192" s="89"/>
    </row>
    <row r="193" spans="1:12" s="2" customFormat="1" ht="19.5" customHeight="1">
      <c r="A193" s="39" t="s">
        <v>95</v>
      </c>
      <c r="B193" s="42"/>
      <c r="C193" s="42"/>
      <c r="D193" s="41"/>
      <c r="E193" s="43"/>
      <c r="F193" s="41"/>
      <c r="G193" s="127"/>
      <c r="H193" s="128"/>
      <c r="I193" s="128"/>
      <c r="J193" s="128"/>
      <c r="K193" s="128"/>
      <c r="L193" s="89"/>
    </row>
    <row r="194" spans="1:12" s="2" customFormat="1" ht="19.5" customHeight="1">
      <c r="A194" s="45" t="s">
        <v>190</v>
      </c>
      <c r="B194" s="74"/>
      <c r="C194" s="74">
        <v>12375</v>
      </c>
      <c r="D194" s="46"/>
      <c r="E194" s="47"/>
      <c r="F194" s="46"/>
      <c r="G194" s="127"/>
      <c r="H194" s="128"/>
      <c r="I194" s="128"/>
      <c r="J194" s="128"/>
      <c r="K194" s="128"/>
      <c r="L194" s="89"/>
    </row>
    <row r="195" spans="1:12" s="2" customFormat="1" ht="24.75" customHeight="1">
      <c r="A195" s="18" t="s">
        <v>23</v>
      </c>
      <c r="B195" s="53">
        <v>30000</v>
      </c>
      <c r="C195" s="53">
        <f>C196</f>
        <v>30000</v>
      </c>
      <c r="D195" s="9">
        <f>B195-C195</f>
        <v>0</v>
      </c>
      <c r="E195" s="10">
        <f>C195/B195*100</f>
        <v>100</v>
      </c>
      <c r="F195" s="9">
        <v>33652.8</v>
      </c>
      <c r="G195" s="224"/>
      <c r="H195" s="70"/>
      <c r="I195" s="70"/>
      <c r="J195" s="70"/>
      <c r="K195" s="70"/>
      <c r="L195" s="89"/>
    </row>
    <row r="196" spans="1:12" s="2" customFormat="1" ht="18" customHeight="1">
      <c r="A196" s="39" t="s">
        <v>295</v>
      </c>
      <c r="B196" s="23"/>
      <c r="C196" s="42">
        <v>30000</v>
      </c>
      <c r="D196" s="14"/>
      <c r="E196" s="15"/>
      <c r="F196" s="14"/>
      <c r="G196" s="224"/>
      <c r="H196" s="70"/>
      <c r="I196" s="70"/>
      <c r="J196" s="70"/>
      <c r="K196" s="70"/>
      <c r="L196" s="89"/>
    </row>
    <row r="197" spans="1:12" s="2" customFormat="1" ht="18" customHeight="1">
      <c r="A197" s="45" t="s">
        <v>296</v>
      </c>
      <c r="B197" s="73"/>
      <c r="C197" s="74"/>
      <c r="D197" s="246"/>
      <c r="E197" s="247"/>
      <c r="F197" s="246"/>
      <c r="G197" s="224"/>
      <c r="H197" s="70"/>
      <c r="I197" s="70"/>
      <c r="J197" s="70"/>
      <c r="K197" s="70"/>
      <c r="L197" s="89"/>
    </row>
    <row r="198" spans="1:12" s="264" customFormat="1" ht="27" customHeight="1">
      <c r="A198" s="139" t="s">
        <v>82</v>
      </c>
      <c r="B198" s="136">
        <f>SUM(B191,B192,B195)</f>
        <v>45000</v>
      </c>
      <c r="C198" s="136">
        <f>SUM(C191,C192,C195)</f>
        <v>42375</v>
      </c>
      <c r="D198" s="137">
        <f>B198-C198</f>
        <v>2625</v>
      </c>
      <c r="E198" s="138">
        <f>C198/B198*100</f>
        <v>94.16666666666667</v>
      </c>
      <c r="F198" s="137">
        <f>SUM(F191:F195)</f>
        <v>51908.56</v>
      </c>
      <c r="G198" s="221"/>
      <c r="H198" s="56"/>
      <c r="I198" s="56"/>
      <c r="J198" s="56"/>
      <c r="K198" s="56"/>
      <c r="L198" s="89"/>
    </row>
    <row r="199" spans="1:12" s="175" customFormat="1" ht="30" customHeight="1">
      <c r="A199" s="157" t="s">
        <v>36</v>
      </c>
      <c r="B199" s="230">
        <f>SUM(B198)</f>
        <v>45000</v>
      </c>
      <c r="C199" s="230">
        <f>SUM(C198)</f>
        <v>42375</v>
      </c>
      <c r="D199" s="230">
        <f>B199-C199</f>
        <v>2625</v>
      </c>
      <c r="E199" s="231">
        <f>C199/B199*100</f>
        <v>94.16666666666667</v>
      </c>
      <c r="F199" s="233">
        <f>SUM(F198)</f>
        <v>51908.56</v>
      </c>
      <c r="G199" s="221"/>
      <c r="H199" s="56"/>
      <c r="I199" s="56"/>
      <c r="J199" s="56"/>
      <c r="K199" s="56"/>
      <c r="L199" s="89"/>
    </row>
    <row r="200" spans="1:12" s="2" customFormat="1" ht="27" customHeight="1">
      <c r="A200" s="16" t="s">
        <v>37</v>
      </c>
      <c r="B200" s="17"/>
      <c r="C200" s="17"/>
      <c r="D200" s="9"/>
      <c r="E200" s="10"/>
      <c r="F200" s="9"/>
      <c r="G200" s="221"/>
      <c r="H200" s="56"/>
      <c r="I200" s="56"/>
      <c r="J200" s="56"/>
      <c r="K200" s="56"/>
      <c r="L200" s="89"/>
    </row>
    <row r="201" spans="1:12" s="2" customFormat="1" ht="30" customHeight="1">
      <c r="A201" s="16" t="s">
        <v>18</v>
      </c>
      <c r="B201" s="17">
        <v>0</v>
      </c>
      <c r="C201" s="17">
        <v>0</v>
      </c>
      <c r="D201" s="9">
        <v>0</v>
      </c>
      <c r="E201" s="13">
        <v>0</v>
      </c>
      <c r="F201" s="9">
        <v>0</v>
      </c>
      <c r="G201" s="221"/>
      <c r="H201" s="56"/>
      <c r="I201" s="56"/>
      <c r="J201" s="56"/>
      <c r="K201" s="56"/>
      <c r="L201" s="89"/>
    </row>
    <row r="202" spans="1:12" s="2" customFormat="1" ht="30" customHeight="1">
      <c r="A202" s="16" t="s">
        <v>19</v>
      </c>
      <c r="B202" s="17">
        <v>0</v>
      </c>
      <c r="C202" s="17">
        <v>0</v>
      </c>
      <c r="D202" s="12">
        <f>B202-C202</f>
        <v>0</v>
      </c>
      <c r="E202" s="13">
        <v>0</v>
      </c>
      <c r="F202" s="12">
        <v>0</v>
      </c>
      <c r="G202" s="221"/>
      <c r="H202" s="56"/>
      <c r="I202" s="56"/>
      <c r="J202" s="56"/>
      <c r="K202" s="56"/>
      <c r="L202" s="89"/>
    </row>
    <row r="203" spans="1:12" s="2" customFormat="1" ht="30" customHeight="1">
      <c r="A203" s="18" t="s">
        <v>21</v>
      </c>
      <c r="B203" s="9">
        <v>0</v>
      </c>
      <c r="C203" s="53">
        <v>0</v>
      </c>
      <c r="D203" s="9">
        <f>B203-C203</f>
        <v>0</v>
      </c>
      <c r="E203" s="10">
        <v>0</v>
      </c>
      <c r="F203" s="9">
        <v>5040.96</v>
      </c>
      <c r="G203" s="221"/>
      <c r="H203" s="56"/>
      <c r="I203" s="56"/>
      <c r="J203" s="56"/>
      <c r="K203" s="56"/>
      <c r="L203" s="89"/>
    </row>
    <row r="204" spans="1:12" s="2" customFormat="1" ht="30" customHeight="1">
      <c r="A204" s="18" t="s">
        <v>297</v>
      </c>
      <c r="B204" s="53">
        <v>0</v>
      </c>
      <c r="C204" s="53">
        <v>0</v>
      </c>
      <c r="D204" s="9">
        <v>0</v>
      </c>
      <c r="E204" s="10">
        <v>0</v>
      </c>
      <c r="F204" s="9">
        <v>0</v>
      </c>
      <c r="G204" s="221"/>
      <c r="H204" s="56"/>
      <c r="I204" s="56"/>
      <c r="J204" s="56"/>
      <c r="K204" s="56"/>
      <c r="L204" s="89"/>
    </row>
    <row r="205" spans="1:12" s="264" customFormat="1" ht="30" customHeight="1">
      <c r="A205" s="139" t="s">
        <v>82</v>
      </c>
      <c r="B205" s="136">
        <f>SUM(B202,B203)</f>
        <v>0</v>
      </c>
      <c r="C205" s="136">
        <f>SUM(C202,C203)</f>
        <v>0</v>
      </c>
      <c r="D205" s="137">
        <f>B205-C205</f>
        <v>0</v>
      </c>
      <c r="E205" s="138"/>
      <c r="F205" s="137">
        <f>SUM(F202:F203)</f>
        <v>5040.96</v>
      </c>
      <c r="G205" s="221"/>
      <c r="H205" s="56"/>
      <c r="I205" s="56"/>
      <c r="J205" s="56"/>
      <c r="K205" s="56"/>
      <c r="L205" s="89"/>
    </row>
    <row r="206" spans="1:6" s="115" customFormat="1" ht="27.75" customHeight="1">
      <c r="A206" s="152" t="s">
        <v>102</v>
      </c>
      <c r="B206" s="153">
        <v>15000</v>
      </c>
      <c r="C206" s="154">
        <f>SUM(C207:C207)</f>
        <v>9371.29</v>
      </c>
      <c r="D206" s="155">
        <f>B206-C206</f>
        <v>5628.709999999999</v>
      </c>
      <c r="E206" s="10">
        <f>C206/B206*100</f>
        <v>62.47526666666667</v>
      </c>
      <c r="F206" s="156">
        <v>8668.3</v>
      </c>
    </row>
    <row r="207" spans="1:6" s="115" customFormat="1" ht="17.25" customHeight="1">
      <c r="A207" s="142" t="s">
        <v>298</v>
      </c>
      <c r="B207" s="143"/>
      <c r="C207" s="144">
        <v>9371.29</v>
      </c>
      <c r="D207" s="145"/>
      <c r="E207" s="43"/>
      <c r="F207" s="146"/>
    </row>
    <row r="208" spans="1:6" s="116" customFormat="1" ht="30.75" customHeight="1">
      <c r="A208" s="147" t="s">
        <v>103</v>
      </c>
      <c r="B208" s="148">
        <f>SUM(B206)</f>
        <v>15000</v>
      </c>
      <c r="C208" s="148">
        <f>SUM(C206)</f>
        <v>9371.29</v>
      </c>
      <c r="D208" s="148">
        <f>B208-C208</f>
        <v>5628.709999999999</v>
      </c>
      <c r="E208" s="149">
        <f>C208/B208*100</f>
        <v>62.47526666666667</v>
      </c>
      <c r="F208" s="148">
        <f>SUM(F206)</f>
        <v>8668.3</v>
      </c>
    </row>
    <row r="209" spans="1:12" s="2" customFormat="1" ht="34.5" customHeight="1">
      <c r="A209" s="55" t="s">
        <v>38</v>
      </c>
      <c r="B209" s="86">
        <v>0</v>
      </c>
      <c r="C209" s="86">
        <v>0</v>
      </c>
      <c r="D209" s="21">
        <f>B209-C209</f>
        <v>0</v>
      </c>
      <c r="E209" s="31"/>
      <c r="F209" s="21">
        <v>379</v>
      </c>
      <c r="G209" s="221"/>
      <c r="H209" s="56"/>
      <c r="I209" s="56"/>
      <c r="J209" s="56"/>
      <c r="K209" s="56"/>
      <c r="L209" s="89"/>
    </row>
    <row r="210" spans="1:12" s="264" customFormat="1" ht="30" customHeight="1">
      <c r="A210" s="139" t="s">
        <v>83</v>
      </c>
      <c r="B210" s="136">
        <f>B209</f>
        <v>0</v>
      </c>
      <c r="C210" s="136">
        <f>C209</f>
        <v>0</v>
      </c>
      <c r="D210" s="137">
        <f>B210-C210</f>
        <v>0</v>
      </c>
      <c r="E210" s="138"/>
      <c r="F210" s="137">
        <f>F209</f>
        <v>379</v>
      </c>
      <c r="G210" s="221"/>
      <c r="H210" s="56"/>
      <c r="I210" s="56"/>
      <c r="J210" s="56"/>
      <c r="K210" s="56"/>
      <c r="L210" s="89"/>
    </row>
    <row r="211" spans="1:12" s="175" customFormat="1" ht="33" customHeight="1">
      <c r="A211" s="157" t="s">
        <v>39</v>
      </c>
      <c r="B211" s="230">
        <f>SUM(B205,B210,B208)</f>
        <v>15000</v>
      </c>
      <c r="C211" s="230">
        <f>SUM(C205,C210,C208)</f>
        <v>9371.29</v>
      </c>
      <c r="D211" s="230">
        <f>B211-C211</f>
        <v>5628.709999999999</v>
      </c>
      <c r="E211" s="231">
        <f>C211/B211*100</f>
        <v>62.47526666666667</v>
      </c>
      <c r="F211" s="233">
        <f>SUM(F205,F210,F208)</f>
        <v>14088.259999999998</v>
      </c>
      <c r="G211" s="221"/>
      <c r="H211" s="56"/>
      <c r="I211" s="56"/>
      <c r="J211" s="56"/>
      <c r="K211" s="56"/>
      <c r="L211" s="89"/>
    </row>
    <row r="212" spans="1:12" s="2" customFormat="1" ht="34.5" customHeight="1">
      <c r="A212" s="25" t="s">
        <v>40</v>
      </c>
      <c r="B212" s="17"/>
      <c r="C212" s="17"/>
      <c r="D212" s="12"/>
      <c r="E212" s="13"/>
      <c r="F212" s="12"/>
      <c r="G212" s="221"/>
      <c r="H212" s="56"/>
      <c r="I212" s="56"/>
      <c r="J212" s="56"/>
      <c r="K212" s="56"/>
      <c r="L212" s="89"/>
    </row>
    <row r="213" spans="1:12" s="80" customFormat="1" ht="27.75" customHeight="1">
      <c r="A213" s="18" t="s">
        <v>41</v>
      </c>
      <c r="B213" s="53">
        <v>12000</v>
      </c>
      <c r="C213" s="53">
        <f>SUM(C214:C215)</f>
        <v>8716.2</v>
      </c>
      <c r="D213" s="9">
        <f>B213-C213</f>
        <v>3283.7999999999993</v>
      </c>
      <c r="E213" s="10">
        <f>C213/B213*100</f>
        <v>72.635</v>
      </c>
      <c r="F213" s="9">
        <v>11737.02</v>
      </c>
      <c r="G213" s="221"/>
      <c r="H213" s="56"/>
      <c r="I213" s="56"/>
      <c r="J213" s="56"/>
      <c r="K213" s="56"/>
      <c r="L213" s="89"/>
    </row>
    <row r="214" spans="1:12" s="80" customFormat="1" ht="17.25" customHeight="1">
      <c r="A214" s="69" t="s">
        <v>160</v>
      </c>
      <c r="B214" s="42"/>
      <c r="C214" s="42">
        <v>2495.46</v>
      </c>
      <c r="D214" s="41"/>
      <c r="E214" s="43"/>
      <c r="F214" s="41"/>
      <c r="G214" s="224"/>
      <c r="H214" s="70"/>
      <c r="I214" s="70"/>
      <c r="J214" s="70"/>
      <c r="K214" s="70"/>
      <c r="L214" s="89"/>
    </row>
    <row r="215" spans="1:12" s="80" customFormat="1" ht="17.25" customHeight="1">
      <c r="A215" s="69" t="s">
        <v>161</v>
      </c>
      <c r="B215" s="42"/>
      <c r="C215" s="42">
        <v>6220.74</v>
      </c>
      <c r="D215" s="41"/>
      <c r="E215" s="43"/>
      <c r="F215" s="41"/>
      <c r="G215" s="224"/>
      <c r="H215" s="70"/>
      <c r="I215" s="70"/>
      <c r="J215" s="70"/>
      <c r="K215" s="70"/>
      <c r="L215" s="89"/>
    </row>
    <row r="216" spans="1:12" s="265" customFormat="1" ht="31.5" customHeight="1">
      <c r="A216" s="107" t="s">
        <v>87</v>
      </c>
      <c r="B216" s="136">
        <f>B213</f>
        <v>12000</v>
      </c>
      <c r="C216" s="136">
        <f>C213</f>
        <v>8716.2</v>
      </c>
      <c r="D216" s="137">
        <f>B216-C216</f>
        <v>3283.7999999999993</v>
      </c>
      <c r="E216" s="138">
        <f>C216/B216*100</f>
        <v>72.635</v>
      </c>
      <c r="F216" s="137">
        <f>F213</f>
        <v>11737.02</v>
      </c>
      <c r="G216" s="221"/>
      <c r="H216" s="56"/>
      <c r="I216" s="56"/>
      <c r="J216" s="56"/>
      <c r="K216" s="56"/>
      <c r="L216" s="57"/>
    </row>
    <row r="217" spans="1:12" s="80" customFormat="1" ht="27.75" customHeight="1">
      <c r="A217" s="18" t="s">
        <v>42</v>
      </c>
      <c r="B217" s="9">
        <v>34000</v>
      </c>
      <c r="C217" s="9">
        <f>SUM(C218)</f>
        <v>33457.26</v>
      </c>
      <c r="D217" s="9">
        <f>B217-C217</f>
        <v>542.739999999998</v>
      </c>
      <c r="E217" s="10">
        <f>C217/B217*100</f>
        <v>98.40370588235294</v>
      </c>
      <c r="F217" s="9">
        <v>50239.48</v>
      </c>
      <c r="G217" s="226"/>
      <c r="H217" s="90"/>
      <c r="I217" s="90"/>
      <c r="J217" s="90"/>
      <c r="K217" s="90"/>
      <c r="L217" s="89"/>
    </row>
    <row r="218" spans="1:12" s="80" customFormat="1" ht="18.75" customHeight="1">
      <c r="A218" s="45" t="s">
        <v>299</v>
      </c>
      <c r="B218" s="246"/>
      <c r="C218" s="46">
        <v>33457.26</v>
      </c>
      <c r="D218" s="246"/>
      <c r="E218" s="247"/>
      <c r="F218" s="246"/>
      <c r="G218" s="226"/>
      <c r="H218" s="90"/>
      <c r="I218" s="90"/>
      <c r="J218" s="90"/>
      <c r="K218" s="90"/>
      <c r="L218" s="89"/>
    </row>
    <row r="219" spans="1:12" s="108" customFormat="1" ht="25.5" customHeight="1">
      <c r="A219" s="139" t="s">
        <v>88</v>
      </c>
      <c r="B219" s="137">
        <f>B217</f>
        <v>34000</v>
      </c>
      <c r="C219" s="137">
        <f>C217</f>
        <v>33457.26</v>
      </c>
      <c r="D219" s="137">
        <f>B219-C219</f>
        <v>542.739999999998</v>
      </c>
      <c r="E219" s="138">
        <f>C219/B219*100</f>
        <v>98.40370588235294</v>
      </c>
      <c r="F219" s="137">
        <f>F217</f>
        <v>50239.48</v>
      </c>
      <c r="G219" s="221"/>
      <c r="H219" s="56"/>
      <c r="I219" s="56"/>
      <c r="J219" s="56"/>
      <c r="K219" s="56"/>
      <c r="L219" s="123"/>
    </row>
    <row r="220" spans="1:12" s="266" customFormat="1" ht="33.75" customHeight="1">
      <c r="A220" s="157" t="s">
        <v>43</v>
      </c>
      <c r="B220" s="230">
        <f>SUM(B216,B219)</f>
        <v>46000</v>
      </c>
      <c r="C220" s="230">
        <f>SUM(C216,C219)</f>
        <v>42173.46000000001</v>
      </c>
      <c r="D220" s="230">
        <f>B220-C220</f>
        <v>3826.5399999999936</v>
      </c>
      <c r="E220" s="231">
        <f>C220/B220*100</f>
        <v>91.6814347826087</v>
      </c>
      <c r="F220" s="233">
        <f>SUM(F216,F219)</f>
        <v>61976.5</v>
      </c>
      <c r="G220" s="223"/>
      <c r="H220" s="57"/>
      <c r="I220" s="57"/>
      <c r="J220" s="57"/>
      <c r="K220" s="57"/>
      <c r="L220" s="89"/>
    </row>
    <row r="221" spans="1:12" s="80" customFormat="1" ht="36" customHeight="1">
      <c r="A221" s="77" t="s">
        <v>52</v>
      </c>
      <c r="B221" s="86"/>
      <c r="C221" s="86"/>
      <c r="D221" s="21"/>
      <c r="E221" s="31"/>
      <c r="F221" s="21"/>
      <c r="G221" s="221"/>
      <c r="H221" s="56"/>
      <c r="I221" s="56"/>
      <c r="J221" s="56"/>
      <c r="K221" s="56"/>
      <c r="L221" s="89"/>
    </row>
    <row r="222" spans="1:12" s="80" customFormat="1" ht="27" customHeight="1">
      <c r="A222" s="29" t="s">
        <v>31</v>
      </c>
      <c r="B222" s="85">
        <v>0</v>
      </c>
      <c r="C222" s="85">
        <v>0</v>
      </c>
      <c r="D222" s="9">
        <f>B222-C222</f>
        <v>0</v>
      </c>
      <c r="E222" s="10"/>
      <c r="F222" s="9">
        <v>242568.69</v>
      </c>
      <c r="G222" s="224"/>
      <c r="H222" s="70"/>
      <c r="I222" s="70"/>
      <c r="J222" s="70"/>
      <c r="K222" s="70"/>
      <c r="L222" s="89"/>
    </row>
    <row r="223" spans="1:12" s="109" customFormat="1" ht="25.5" customHeight="1">
      <c r="A223" s="139" t="s">
        <v>86</v>
      </c>
      <c r="B223" s="136">
        <f>B222</f>
        <v>0</v>
      </c>
      <c r="C223" s="136">
        <f>C222</f>
        <v>0</v>
      </c>
      <c r="D223" s="174">
        <f>B223-C223</f>
        <v>0</v>
      </c>
      <c r="E223" s="138"/>
      <c r="F223" s="137">
        <f>F222</f>
        <v>242568.69</v>
      </c>
      <c r="G223" s="79"/>
      <c r="H223" s="79"/>
      <c r="I223" s="79"/>
      <c r="J223" s="79"/>
      <c r="K223" s="79"/>
      <c r="L223" s="89"/>
    </row>
    <row r="224" spans="1:12" s="266" customFormat="1" ht="30.75" customHeight="1">
      <c r="A224" s="161" t="s">
        <v>47</v>
      </c>
      <c r="B224" s="159">
        <f>SUM(B223)</f>
        <v>0</v>
      </c>
      <c r="C224" s="159">
        <f>SUM(C223)</f>
        <v>0</v>
      </c>
      <c r="D224" s="159">
        <f>B224-C224</f>
        <v>0</v>
      </c>
      <c r="E224" s="160"/>
      <c r="F224" s="159">
        <f>SUM(F223)</f>
        <v>242568.69</v>
      </c>
      <c r="G224" s="123"/>
      <c r="H224" s="123"/>
      <c r="I224" s="123"/>
      <c r="J224" s="123"/>
      <c r="K224" s="123"/>
      <c r="L224" s="89"/>
    </row>
    <row r="225" spans="1:12" s="80" customFormat="1" ht="32.25" customHeight="1">
      <c r="A225" s="29" t="s">
        <v>53</v>
      </c>
      <c r="B225" s="85"/>
      <c r="C225" s="85"/>
      <c r="D225" s="19"/>
      <c r="E225" s="28"/>
      <c r="F225" s="19"/>
      <c r="G225" s="30"/>
      <c r="H225" s="30"/>
      <c r="I225" s="30"/>
      <c r="J225" s="30"/>
      <c r="K225" s="30"/>
      <c r="L225" s="89"/>
    </row>
    <row r="226" spans="1:12" s="80" customFormat="1" ht="27.75" customHeight="1">
      <c r="A226" s="29" t="s">
        <v>26</v>
      </c>
      <c r="B226" s="85">
        <v>480000</v>
      </c>
      <c r="C226" s="85">
        <v>383271.63</v>
      </c>
      <c r="D226" s="9">
        <f>B226-C226</f>
        <v>96728.37</v>
      </c>
      <c r="E226" s="10">
        <f>C226/B226*100</f>
        <v>79.84825625</v>
      </c>
      <c r="F226" s="9">
        <v>473956.39</v>
      </c>
      <c r="G226" s="89"/>
      <c r="H226" s="89"/>
      <c r="I226" s="89"/>
      <c r="J226" s="89"/>
      <c r="K226" s="89"/>
      <c r="L226" s="89"/>
    </row>
    <row r="227" spans="1:12" s="109" customFormat="1" ht="25.5" customHeight="1">
      <c r="A227" s="110" t="s">
        <v>83</v>
      </c>
      <c r="B227" s="96">
        <f>SUM(B226)</f>
        <v>480000</v>
      </c>
      <c r="C227" s="96">
        <f>SUM(C226)</f>
        <v>383271.63</v>
      </c>
      <c r="D227" s="97">
        <f>B227-C227</f>
        <v>96728.37</v>
      </c>
      <c r="E227" s="98">
        <f>C227/B227*100</f>
        <v>79.84825625</v>
      </c>
      <c r="F227" s="97">
        <f>F226</f>
        <v>473956.39</v>
      </c>
      <c r="G227" s="89"/>
      <c r="H227" s="89"/>
      <c r="I227" s="89"/>
      <c r="J227" s="89"/>
      <c r="K227" s="89"/>
      <c r="L227" s="89"/>
    </row>
    <row r="228" spans="1:12" s="266" customFormat="1" ht="29.25" customHeight="1">
      <c r="A228" s="157" t="s">
        <v>48</v>
      </c>
      <c r="B228" s="158">
        <f>B227</f>
        <v>480000</v>
      </c>
      <c r="C228" s="158">
        <f>C227</f>
        <v>383271.63</v>
      </c>
      <c r="D228" s="159">
        <f>B228-C228</f>
        <v>96728.37</v>
      </c>
      <c r="E228" s="160">
        <f>C228/B228*100</f>
        <v>79.84825625</v>
      </c>
      <c r="F228" s="159">
        <f>F227</f>
        <v>473956.39</v>
      </c>
      <c r="G228" s="89"/>
      <c r="H228" s="89"/>
      <c r="I228" s="89"/>
      <c r="J228" s="89"/>
      <c r="K228" s="89"/>
      <c r="L228" s="89"/>
    </row>
    <row r="229" spans="1:12" s="80" customFormat="1" ht="37.5" customHeight="1">
      <c r="A229" s="29" t="s">
        <v>64</v>
      </c>
      <c r="B229" s="85"/>
      <c r="C229" s="85"/>
      <c r="D229" s="19"/>
      <c r="E229" s="28"/>
      <c r="F229" s="19"/>
      <c r="G229" s="89"/>
      <c r="H229" s="89"/>
      <c r="I229" s="89"/>
      <c r="J229" s="89"/>
      <c r="K229" s="89"/>
      <c r="L229" s="89"/>
    </row>
    <row r="230" spans="1:11" s="119" customFormat="1" ht="27" customHeight="1">
      <c r="A230" s="27" t="s">
        <v>70</v>
      </c>
      <c r="B230" s="19">
        <v>0</v>
      </c>
      <c r="C230" s="85">
        <v>0</v>
      </c>
      <c r="D230" s="19">
        <f>B230-C230</f>
        <v>0</v>
      </c>
      <c r="E230" s="28"/>
      <c r="F230" s="19">
        <v>37971.57</v>
      </c>
      <c r="G230" s="79"/>
      <c r="H230" s="79"/>
      <c r="I230" s="79"/>
      <c r="J230" s="79"/>
      <c r="K230" s="79"/>
    </row>
    <row r="231" spans="1:11" s="119" customFormat="1" ht="27" customHeight="1">
      <c r="A231" s="27" t="s">
        <v>67</v>
      </c>
      <c r="B231" s="19">
        <v>0</v>
      </c>
      <c r="C231" s="85">
        <v>0</v>
      </c>
      <c r="D231" s="19">
        <f>B231-C231</f>
        <v>0</v>
      </c>
      <c r="E231" s="28"/>
      <c r="F231" s="19">
        <v>302097.63</v>
      </c>
      <c r="G231" s="79"/>
      <c r="H231" s="79"/>
      <c r="I231" s="79"/>
      <c r="J231" s="79"/>
      <c r="K231" s="79"/>
    </row>
    <row r="232" spans="1:12" s="109" customFormat="1" ht="25.5" customHeight="1">
      <c r="A232" s="140" t="s">
        <v>86</v>
      </c>
      <c r="B232" s="136">
        <f>SUM(B230,B231)</f>
        <v>0</v>
      </c>
      <c r="C232" s="136">
        <f>SUM(C230,C231)</f>
        <v>0</v>
      </c>
      <c r="D232" s="137">
        <f>B232-C232</f>
        <v>0</v>
      </c>
      <c r="E232" s="138"/>
      <c r="F232" s="137">
        <f>SUM(F230:F231)</f>
        <v>340069.2</v>
      </c>
      <c r="G232" s="79"/>
      <c r="H232" s="79"/>
      <c r="I232" s="79"/>
      <c r="J232" s="79"/>
      <c r="K232" s="79"/>
      <c r="L232" s="119"/>
    </row>
    <row r="233" spans="1:12" s="266" customFormat="1" ht="30" customHeight="1">
      <c r="A233" s="157" t="s">
        <v>49</v>
      </c>
      <c r="B233" s="158">
        <f>SUM(B232)</f>
        <v>0</v>
      </c>
      <c r="C233" s="158">
        <f>SUM(C232)</f>
        <v>0</v>
      </c>
      <c r="D233" s="159">
        <f>B233-C233</f>
        <v>0</v>
      </c>
      <c r="E233" s="160"/>
      <c r="F233" s="159">
        <f>SUM(F232)</f>
        <v>340069.2</v>
      </c>
      <c r="G233" s="79"/>
      <c r="H233" s="79"/>
      <c r="I233" s="79"/>
      <c r="J233" s="79"/>
      <c r="K233" s="79"/>
      <c r="L233" s="119"/>
    </row>
    <row r="234" spans="1:12" s="80" customFormat="1" ht="38.25" customHeight="1">
      <c r="A234" s="29" t="s">
        <v>62</v>
      </c>
      <c r="B234" s="85"/>
      <c r="C234" s="85"/>
      <c r="D234" s="19"/>
      <c r="E234" s="28"/>
      <c r="F234" s="19"/>
      <c r="G234" s="89"/>
      <c r="H234" s="89"/>
      <c r="I234" s="89"/>
      <c r="J234" s="89"/>
      <c r="K234" s="89"/>
      <c r="L234" s="119"/>
    </row>
    <row r="235" spans="1:12" s="80" customFormat="1" ht="27.75" customHeight="1">
      <c r="A235" s="55" t="s">
        <v>18</v>
      </c>
      <c r="B235" s="86">
        <v>10000</v>
      </c>
      <c r="C235" s="86">
        <v>0</v>
      </c>
      <c r="D235" s="12">
        <f>B235-C235</f>
        <v>10000</v>
      </c>
      <c r="E235" s="13">
        <f>C235/B235*100</f>
        <v>0</v>
      </c>
      <c r="F235" s="12">
        <v>0</v>
      </c>
      <c r="G235" s="89"/>
      <c r="H235" s="89"/>
      <c r="I235" s="89"/>
      <c r="J235" s="89"/>
      <c r="K235" s="89"/>
      <c r="L235" s="119"/>
    </row>
    <row r="236" spans="1:12" s="80" customFormat="1" ht="27.75" customHeight="1">
      <c r="A236" s="27" t="s">
        <v>19</v>
      </c>
      <c r="B236" s="85">
        <v>10000</v>
      </c>
      <c r="C236" s="85">
        <f>SUM(C237:C238)</f>
        <v>4875</v>
      </c>
      <c r="D236" s="9">
        <f>B236-C236</f>
        <v>5125</v>
      </c>
      <c r="E236" s="10">
        <f>C236/B236*100</f>
        <v>48.75</v>
      </c>
      <c r="F236" s="9">
        <v>6900.3</v>
      </c>
      <c r="G236" s="89"/>
      <c r="H236" s="89"/>
      <c r="I236" s="89"/>
      <c r="J236" s="89"/>
      <c r="K236" s="89"/>
      <c r="L236" s="119"/>
    </row>
    <row r="237" spans="1:12" s="80" customFormat="1" ht="19.5" customHeight="1">
      <c r="A237" s="64" t="s">
        <v>300</v>
      </c>
      <c r="B237" s="83"/>
      <c r="C237" s="83">
        <v>4875</v>
      </c>
      <c r="D237" s="41"/>
      <c r="E237" s="43"/>
      <c r="F237" s="41"/>
      <c r="G237" s="89"/>
      <c r="H237" s="89"/>
      <c r="I237" s="89"/>
      <c r="J237" s="89"/>
      <c r="K237" s="89"/>
      <c r="L237" s="119"/>
    </row>
    <row r="238" spans="1:12" s="80" customFormat="1" ht="19.5" customHeight="1">
      <c r="A238" s="64" t="s">
        <v>301</v>
      </c>
      <c r="B238" s="83"/>
      <c r="C238" s="83"/>
      <c r="D238" s="41"/>
      <c r="E238" s="43"/>
      <c r="F238" s="41"/>
      <c r="G238" s="89"/>
      <c r="H238" s="89"/>
      <c r="I238" s="89"/>
      <c r="J238" s="89"/>
      <c r="K238" s="89"/>
      <c r="L238" s="119"/>
    </row>
    <row r="239" spans="1:12" s="80" customFormat="1" ht="27.75" customHeight="1">
      <c r="A239" s="27" t="s">
        <v>21</v>
      </c>
      <c r="B239" s="85">
        <v>20000</v>
      </c>
      <c r="C239" s="85">
        <f>SUM(C241:C243)</f>
        <v>13741.34</v>
      </c>
      <c r="D239" s="9">
        <f>B239-C239</f>
        <v>6258.66</v>
      </c>
      <c r="E239" s="10">
        <f>C239/B239*100</f>
        <v>68.7067</v>
      </c>
      <c r="F239" s="9">
        <v>29986.27</v>
      </c>
      <c r="G239" s="89"/>
      <c r="H239" s="89"/>
      <c r="I239" s="89"/>
      <c r="J239" s="89"/>
      <c r="K239" s="89"/>
      <c r="L239" s="119"/>
    </row>
    <row r="240" spans="1:12" s="80" customFormat="1" ht="19.5" customHeight="1">
      <c r="A240" s="64" t="s">
        <v>302</v>
      </c>
      <c r="B240" s="82"/>
      <c r="C240" s="82"/>
      <c r="D240" s="14"/>
      <c r="E240" s="15"/>
      <c r="F240" s="14"/>
      <c r="G240" s="89"/>
      <c r="H240" s="89"/>
      <c r="I240" s="89"/>
      <c r="J240" s="89"/>
      <c r="K240" s="89"/>
      <c r="L240" s="119"/>
    </row>
    <row r="241" spans="1:12" s="80" customFormat="1" ht="19.5" customHeight="1">
      <c r="A241" s="64" t="s">
        <v>303</v>
      </c>
      <c r="B241" s="82"/>
      <c r="C241" s="83">
        <v>6553.25</v>
      </c>
      <c r="D241" s="14"/>
      <c r="E241" s="15"/>
      <c r="F241" s="14"/>
      <c r="G241" s="89"/>
      <c r="H241" s="89"/>
      <c r="I241" s="89"/>
      <c r="J241" s="89"/>
      <c r="K241" s="89"/>
      <c r="L241" s="119"/>
    </row>
    <row r="242" spans="1:12" s="80" customFormat="1" ht="19.5" customHeight="1">
      <c r="A242" s="64" t="s">
        <v>95</v>
      </c>
      <c r="B242" s="83"/>
      <c r="C242" s="83"/>
      <c r="D242" s="41"/>
      <c r="E242" s="43"/>
      <c r="F242" s="41"/>
      <c r="G242" s="89"/>
      <c r="H242" s="89"/>
      <c r="I242" s="89"/>
      <c r="J242" s="89"/>
      <c r="K242" s="89"/>
      <c r="L242" s="119"/>
    </row>
    <row r="243" spans="1:12" s="80" customFormat="1" ht="19.5" customHeight="1">
      <c r="A243" s="40" t="s">
        <v>229</v>
      </c>
      <c r="B243" s="84"/>
      <c r="C243" s="84">
        <v>7188.09</v>
      </c>
      <c r="D243" s="46"/>
      <c r="E243" s="47"/>
      <c r="F243" s="46"/>
      <c r="G243" s="89"/>
      <c r="H243" s="89"/>
      <c r="I243" s="89"/>
      <c r="J243" s="89"/>
      <c r="K243" s="89"/>
      <c r="L243" s="119"/>
    </row>
    <row r="244" spans="1:12" s="80" customFormat="1" ht="27.75" customHeight="1">
      <c r="A244" s="27" t="s">
        <v>23</v>
      </c>
      <c r="B244" s="85">
        <v>10000</v>
      </c>
      <c r="C244" s="85">
        <f>SUM(C245:C246)</f>
        <v>9987.5</v>
      </c>
      <c r="D244" s="9">
        <f>B244-C244</f>
        <v>12.5</v>
      </c>
      <c r="E244" s="10">
        <f>C244/B244*100</f>
        <v>99.875</v>
      </c>
      <c r="F244" s="9">
        <v>7922.73</v>
      </c>
      <c r="G244" s="89"/>
      <c r="H244" s="89"/>
      <c r="I244" s="89"/>
      <c r="J244" s="89"/>
      <c r="K244" s="89"/>
      <c r="L244" s="119"/>
    </row>
    <row r="245" spans="1:12" s="80" customFormat="1" ht="19.5" customHeight="1">
      <c r="A245" s="64" t="s">
        <v>249</v>
      </c>
      <c r="B245" s="83"/>
      <c r="C245" s="83">
        <v>1787.5</v>
      </c>
      <c r="D245" s="41"/>
      <c r="E245" s="43"/>
      <c r="F245" s="41"/>
      <c r="G245" s="89"/>
      <c r="H245" s="89"/>
      <c r="I245" s="89"/>
      <c r="J245" s="89"/>
      <c r="K245" s="89"/>
      <c r="L245" s="119"/>
    </row>
    <row r="246" spans="1:12" s="80" customFormat="1" ht="19.5" customHeight="1">
      <c r="A246" s="64" t="s">
        <v>304</v>
      </c>
      <c r="B246" s="83"/>
      <c r="C246" s="83">
        <v>8200</v>
      </c>
      <c r="D246" s="41"/>
      <c r="E246" s="43"/>
      <c r="F246" s="41"/>
      <c r="G246" s="89"/>
      <c r="H246" s="89"/>
      <c r="I246" s="89"/>
      <c r="J246" s="89"/>
      <c r="K246" s="89"/>
      <c r="L246" s="119"/>
    </row>
    <row r="247" spans="1:12" s="80" customFormat="1" ht="19.5" customHeight="1">
      <c r="A247" s="40" t="s">
        <v>305</v>
      </c>
      <c r="B247" s="84"/>
      <c r="C247" s="84"/>
      <c r="D247" s="46"/>
      <c r="E247" s="47"/>
      <c r="F247" s="46"/>
      <c r="G247" s="89"/>
      <c r="H247" s="89"/>
      <c r="I247" s="89"/>
      <c r="J247" s="89"/>
      <c r="K247" s="89"/>
      <c r="L247" s="119"/>
    </row>
    <row r="248" spans="1:83" s="109" customFormat="1" ht="30" customHeight="1">
      <c r="A248" s="267" t="s">
        <v>82</v>
      </c>
      <c r="B248" s="102">
        <f>SUM(B235,B236,B239,B244)</f>
        <v>50000</v>
      </c>
      <c r="C248" s="102">
        <f>SUM(C235,C236,C239,C244)</f>
        <v>28603.84</v>
      </c>
      <c r="D248" s="103">
        <f>B248-C248</f>
        <v>21396.16</v>
      </c>
      <c r="E248" s="106">
        <f>C248/B248*100</f>
        <v>57.20768</v>
      </c>
      <c r="F248" s="103">
        <f>SUM(F235:F244)</f>
        <v>44809.3</v>
      </c>
      <c r="G248" s="89"/>
      <c r="H248" s="89"/>
      <c r="I248" s="89"/>
      <c r="J248" s="89"/>
      <c r="K248" s="8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</row>
    <row r="249" spans="1:83" s="175" customFormat="1" ht="30.75" customHeight="1">
      <c r="A249" s="161" t="s">
        <v>54</v>
      </c>
      <c r="B249" s="159">
        <f>SUM(B248)</f>
        <v>50000</v>
      </c>
      <c r="C249" s="159">
        <f>SUM(C248)</f>
        <v>28603.84</v>
      </c>
      <c r="D249" s="159">
        <f>B249-C249</f>
        <v>21396.16</v>
      </c>
      <c r="E249" s="160">
        <f>C249/B249*100</f>
        <v>57.20768</v>
      </c>
      <c r="F249" s="159">
        <f>SUM(F248)</f>
        <v>44809.3</v>
      </c>
      <c r="G249" s="8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</row>
    <row r="250" spans="1:83" s="117" customFormat="1" ht="45" customHeight="1">
      <c r="A250" s="55" t="s">
        <v>186</v>
      </c>
      <c r="B250" s="86"/>
      <c r="C250" s="86"/>
      <c r="D250" s="151"/>
      <c r="E250" s="13"/>
      <c r="F250" s="202"/>
      <c r="G250" s="30"/>
      <c r="H250" s="30"/>
      <c r="I250" s="30"/>
      <c r="J250" s="30"/>
      <c r="K250" s="30"/>
      <c r="L250" s="30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</row>
    <row r="251" spans="1:83" s="120" customFormat="1" ht="28.5" customHeight="1">
      <c r="A251" s="55" t="s">
        <v>18</v>
      </c>
      <c r="B251" s="21">
        <v>0</v>
      </c>
      <c r="C251" s="21">
        <v>0</v>
      </c>
      <c r="D251" s="21">
        <f aca="true" t="shared" si="0" ref="D251:D257">B251-C251</f>
        <v>0</v>
      </c>
      <c r="E251" s="31"/>
      <c r="F251" s="21">
        <v>1968</v>
      </c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127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</row>
    <row r="252" spans="1:83" s="120" customFormat="1" ht="28.5" customHeight="1">
      <c r="A252" s="55" t="s">
        <v>19</v>
      </c>
      <c r="B252" s="21">
        <v>0</v>
      </c>
      <c r="C252" s="21">
        <v>0</v>
      </c>
      <c r="D252" s="21">
        <f t="shared" si="0"/>
        <v>0</v>
      </c>
      <c r="E252" s="31"/>
      <c r="F252" s="21">
        <v>15129</v>
      </c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127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128"/>
      <c r="CB252" s="128"/>
      <c r="CC252" s="128"/>
      <c r="CD252" s="128"/>
      <c r="CE252" s="128"/>
    </row>
    <row r="253" spans="1:83" s="120" customFormat="1" ht="28.5" customHeight="1">
      <c r="A253" s="55" t="s">
        <v>21</v>
      </c>
      <c r="B253" s="21">
        <v>0</v>
      </c>
      <c r="C253" s="21">
        <v>0</v>
      </c>
      <c r="D253" s="21">
        <f t="shared" si="0"/>
        <v>0</v>
      </c>
      <c r="E253" s="31"/>
      <c r="F253" s="21">
        <v>4860.06</v>
      </c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127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</row>
    <row r="254" spans="1:83" s="120" customFormat="1" ht="28.5" customHeight="1">
      <c r="A254" s="55" t="s">
        <v>23</v>
      </c>
      <c r="B254" s="21">
        <v>0</v>
      </c>
      <c r="C254" s="21">
        <v>0</v>
      </c>
      <c r="D254" s="21">
        <f t="shared" si="0"/>
        <v>0</v>
      </c>
      <c r="E254" s="31"/>
      <c r="F254" s="21">
        <v>17777.19</v>
      </c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127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128"/>
      <c r="CB254" s="128"/>
      <c r="CC254" s="128"/>
      <c r="CD254" s="128"/>
      <c r="CE254" s="128"/>
    </row>
    <row r="255" spans="1:83" s="120" customFormat="1" ht="28.5" customHeight="1">
      <c r="A255" s="55" t="s">
        <v>111</v>
      </c>
      <c r="B255" s="21">
        <v>0</v>
      </c>
      <c r="C255" s="21">
        <v>0</v>
      </c>
      <c r="D255" s="21">
        <f t="shared" si="0"/>
        <v>0</v>
      </c>
      <c r="E255" s="31"/>
      <c r="F255" s="21">
        <v>10636</v>
      </c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127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128"/>
      <c r="CB255" s="128"/>
      <c r="CC255" s="128"/>
      <c r="CD255" s="128"/>
      <c r="CE255" s="128"/>
    </row>
    <row r="256" spans="1:83" s="117" customFormat="1" ht="28.5" customHeight="1">
      <c r="A256" s="228" t="s">
        <v>24</v>
      </c>
      <c r="B256" s="21">
        <v>0</v>
      </c>
      <c r="C256" s="21">
        <v>0</v>
      </c>
      <c r="D256" s="21">
        <f t="shared" si="0"/>
        <v>0</v>
      </c>
      <c r="E256" s="31"/>
      <c r="F256" s="21">
        <v>46970</v>
      </c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/>
      <c r="CA256" s="79"/>
      <c r="CB256" s="79"/>
      <c r="CC256" s="79"/>
      <c r="CD256" s="79"/>
      <c r="CE256" s="79"/>
    </row>
    <row r="257" spans="1:21" s="118" customFormat="1" ht="29.25" customHeight="1">
      <c r="A257" s="157" t="s">
        <v>110</v>
      </c>
      <c r="B257" s="159">
        <f>SUM(B250)</f>
        <v>0</v>
      </c>
      <c r="C257" s="159">
        <f>SUM(C250)</f>
        <v>0</v>
      </c>
      <c r="D257" s="159">
        <f t="shared" si="0"/>
        <v>0</v>
      </c>
      <c r="E257" s="160"/>
      <c r="F257" s="159">
        <f>SUM(F251:F256)</f>
        <v>97340.25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268"/>
    </row>
    <row r="258" spans="1:12" s="80" customFormat="1" ht="30" customHeight="1">
      <c r="A258" s="29" t="s">
        <v>50</v>
      </c>
      <c r="B258" s="85"/>
      <c r="C258" s="85"/>
      <c r="D258" s="19"/>
      <c r="E258" s="31"/>
      <c r="F258" s="21"/>
      <c r="G258" s="89"/>
      <c r="H258" s="89"/>
      <c r="I258" s="89"/>
      <c r="J258" s="89"/>
      <c r="K258" s="89"/>
      <c r="L258" s="119"/>
    </row>
    <row r="259" spans="1:12" s="80" customFormat="1" ht="24.75" customHeight="1">
      <c r="A259" s="29" t="s">
        <v>71</v>
      </c>
      <c r="B259" s="85">
        <v>260000</v>
      </c>
      <c r="C259" s="85">
        <v>256068.96</v>
      </c>
      <c r="D259" s="9">
        <f>B259-C259</f>
        <v>3931.040000000008</v>
      </c>
      <c r="E259" s="10">
        <f>C259/B259*100</f>
        <v>98.48806153846154</v>
      </c>
      <c r="F259" s="9">
        <v>157587.24</v>
      </c>
      <c r="G259" s="89"/>
      <c r="H259" s="89"/>
      <c r="I259" s="89"/>
      <c r="J259" s="89"/>
      <c r="K259" s="89"/>
      <c r="L259" s="119"/>
    </row>
    <row r="260" spans="1:12" s="109" customFormat="1" ht="26.25" customHeight="1">
      <c r="A260" s="140" t="s">
        <v>83</v>
      </c>
      <c r="B260" s="136">
        <f>SUM(B259)</f>
        <v>260000</v>
      </c>
      <c r="C260" s="136">
        <f>SUM(C259)</f>
        <v>256068.96</v>
      </c>
      <c r="D260" s="137">
        <f>B260-C260</f>
        <v>3931.040000000008</v>
      </c>
      <c r="E260" s="138">
        <f>C260/B260*100</f>
        <v>98.48806153846154</v>
      </c>
      <c r="F260" s="137">
        <f>F259</f>
        <v>157587.24</v>
      </c>
      <c r="G260" s="89"/>
      <c r="H260" s="89"/>
      <c r="I260" s="89"/>
      <c r="J260" s="89"/>
      <c r="K260" s="89"/>
      <c r="L260" s="119"/>
    </row>
    <row r="261" spans="1:12" s="266" customFormat="1" ht="29.25" customHeight="1">
      <c r="A261" s="157" t="s">
        <v>51</v>
      </c>
      <c r="B261" s="158">
        <f>B260</f>
        <v>260000</v>
      </c>
      <c r="C261" s="158">
        <f>C260</f>
        <v>256068.96</v>
      </c>
      <c r="D261" s="159">
        <f>B261-C261</f>
        <v>3931.040000000008</v>
      </c>
      <c r="E261" s="160">
        <f>C261/B261*100</f>
        <v>98.48806153846154</v>
      </c>
      <c r="F261" s="159">
        <f>F260</f>
        <v>157587.24</v>
      </c>
      <c r="G261" s="89"/>
      <c r="H261" s="89"/>
      <c r="I261" s="89"/>
      <c r="J261" s="89"/>
      <c r="K261" s="89"/>
      <c r="L261" s="119"/>
    </row>
    <row r="262" spans="1:12" s="2" customFormat="1" ht="43.5" customHeight="1">
      <c r="A262" s="29" t="s">
        <v>214</v>
      </c>
      <c r="B262" s="85"/>
      <c r="C262" s="85"/>
      <c r="D262" s="19"/>
      <c r="E262" s="10"/>
      <c r="F262" s="9"/>
      <c r="G262" s="89"/>
      <c r="H262" s="89"/>
      <c r="I262" s="89"/>
      <c r="J262" s="89"/>
      <c r="K262" s="89"/>
      <c r="L262" s="89"/>
    </row>
    <row r="263" spans="1:12" s="80" customFormat="1" ht="23.25" customHeight="1">
      <c r="A263" s="29" t="s">
        <v>9</v>
      </c>
      <c r="B263" s="85">
        <v>5000</v>
      </c>
      <c r="C263" s="85">
        <f>SUM(C264:C265)</f>
        <v>7280</v>
      </c>
      <c r="D263" s="19">
        <f>B263-C263</f>
        <v>-2280</v>
      </c>
      <c r="E263" s="28">
        <f>C263/B263*100</f>
        <v>145.6</v>
      </c>
      <c r="F263" s="19">
        <v>0</v>
      </c>
      <c r="G263" s="119"/>
      <c r="H263" s="119"/>
      <c r="I263" s="119"/>
      <c r="J263" s="119"/>
      <c r="K263" s="119"/>
      <c r="L263" s="119"/>
    </row>
    <row r="264" spans="1:12" s="80" customFormat="1" ht="19.5" customHeight="1">
      <c r="A264" s="50" t="s">
        <v>10</v>
      </c>
      <c r="B264" s="83"/>
      <c r="C264" s="83">
        <v>150</v>
      </c>
      <c r="D264" s="541" t="s">
        <v>117</v>
      </c>
      <c r="E264" s="65"/>
      <c r="F264" s="51"/>
      <c r="G264" s="119"/>
      <c r="H264" s="119"/>
      <c r="I264" s="119"/>
      <c r="J264" s="119"/>
      <c r="K264" s="119"/>
      <c r="L264" s="119"/>
    </row>
    <row r="265" spans="1:12" s="80" customFormat="1" ht="18.75" customHeight="1">
      <c r="A265" s="54" t="s">
        <v>11</v>
      </c>
      <c r="B265" s="84"/>
      <c r="C265" s="84">
        <v>7130</v>
      </c>
      <c r="D265" s="542"/>
      <c r="E265" s="67"/>
      <c r="F265" s="52"/>
      <c r="G265" s="119"/>
      <c r="H265" s="119"/>
      <c r="I265" s="119"/>
      <c r="J265" s="119"/>
      <c r="K265" s="119"/>
      <c r="L265" s="119"/>
    </row>
    <row r="266" spans="1:12" s="109" customFormat="1" ht="26.25" customHeight="1">
      <c r="A266" s="140" t="s">
        <v>80</v>
      </c>
      <c r="B266" s="136">
        <f>SUM(B263)</f>
        <v>5000</v>
      </c>
      <c r="C266" s="136">
        <f>SUM(C263)</f>
        <v>7280</v>
      </c>
      <c r="D266" s="137">
        <f>B266-C266</f>
        <v>-2280</v>
      </c>
      <c r="E266" s="138">
        <f>C266/B266*100</f>
        <v>145.6</v>
      </c>
      <c r="F266" s="137">
        <f>SUM(F263)</f>
        <v>0</v>
      </c>
      <c r="G266" s="119"/>
      <c r="H266" s="119"/>
      <c r="I266" s="119"/>
      <c r="J266" s="119"/>
      <c r="K266" s="119"/>
      <c r="L266" s="119"/>
    </row>
    <row r="267" spans="1:12" ht="28.5" customHeight="1">
      <c r="A267" s="27" t="s">
        <v>18</v>
      </c>
      <c r="B267" s="19">
        <v>25000</v>
      </c>
      <c r="C267" s="19">
        <f>SUM(C268:C270)</f>
        <v>26386.65</v>
      </c>
      <c r="D267" s="19">
        <f>B267-C267</f>
        <v>-1386.6500000000015</v>
      </c>
      <c r="E267" s="28">
        <f>C267/B267*100</f>
        <v>105.5466</v>
      </c>
      <c r="F267" s="19">
        <v>26325</v>
      </c>
      <c r="G267" s="119"/>
      <c r="H267" s="119"/>
      <c r="I267" s="119"/>
      <c r="J267" s="119"/>
      <c r="K267" s="119"/>
      <c r="L267" s="119"/>
    </row>
    <row r="268" spans="1:12" s="80" customFormat="1" ht="19.5" customHeight="1">
      <c r="A268" s="50" t="s">
        <v>187</v>
      </c>
      <c r="B268" s="83"/>
      <c r="C268" s="83"/>
      <c r="D268" s="541" t="s">
        <v>117</v>
      </c>
      <c r="E268" s="65"/>
      <c r="F268" s="51"/>
      <c r="G268" s="119"/>
      <c r="H268" s="119"/>
      <c r="I268" s="119"/>
      <c r="J268" s="119"/>
      <c r="K268" s="119"/>
      <c r="L268" s="119"/>
    </row>
    <row r="269" spans="1:6" s="79" customFormat="1" ht="19.5" customHeight="1">
      <c r="A269" s="38" t="s">
        <v>188</v>
      </c>
      <c r="B269" s="42"/>
      <c r="C269" s="42">
        <v>19500</v>
      </c>
      <c r="D269" s="541"/>
      <c r="E269" s="43"/>
      <c r="F269" s="41"/>
    </row>
    <row r="270" spans="1:6" s="79" customFormat="1" ht="19.5" customHeight="1">
      <c r="A270" s="72" t="s">
        <v>189</v>
      </c>
      <c r="B270" s="74"/>
      <c r="C270" s="74">
        <v>6886.65</v>
      </c>
      <c r="D270" s="269"/>
      <c r="E270" s="47"/>
      <c r="F270" s="46"/>
    </row>
    <row r="271" spans="1:12" s="2" customFormat="1" ht="24.75" customHeight="1">
      <c r="A271" s="29" t="s">
        <v>19</v>
      </c>
      <c r="B271" s="19">
        <v>30000</v>
      </c>
      <c r="C271" s="85">
        <f>SUM(C272:C273)</f>
        <v>18725</v>
      </c>
      <c r="D271" s="172">
        <f>B271-C271</f>
        <v>11275</v>
      </c>
      <c r="E271" s="28">
        <f>C271/B271*100</f>
        <v>62.416666666666664</v>
      </c>
      <c r="F271" s="19">
        <v>30757.71</v>
      </c>
      <c r="G271" s="89"/>
      <c r="H271" s="89"/>
      <c r="I271" s="89"/>
      <c r="J271" s="89"/>
      <c r="K271" s="89"/>
      <c r="L271" s="89"/>
    </row>
    <row r="272" spans="1:12" s="2" customFormat="1" ht="18" customHeight="1">
      <c r="A272" s="50" t="s">
        <v>306</v>
      </c>
      <c r="B272" s="82"/>
      <c r="C272" s="83">
        <v>8300</v>
      </c>
      <c r="D272" s="270"/>
      <c r="E272" s="34"/>
      <c r="F272" s="33"/>
      <c r="G272" s="89"/>
      <c r="H272" s="89"/>
      <c r="I272" s="89"/>
      <c r="J272" s="89"/>
      <c r="K272" s="89"/>
      <c r="L272" s="89"/>
    </row>
    <row r="273" spans="1:12" s="2" customFormat="1" ht="18" customHeight="1">
      <c r="A273" s="54" t="s">
        <v>307</v>
      </c>
      <c r="B273" s="271"/>
      <c r="C273" s="84">
        <v>10425</v>
      </c>
      <c r="D273" s="272"/>
      <c r="E273" s="59"/>
      <c r="F273" s="58"/>
      <c r="G273" s="89"/>
      <c r="H273" s="89"/>
      <c r="I273" s="89"/>
      <c r="J273" s="89"/>
      <c r="K273" s="89"/>
      <c r="L273" s="89"/>
    </row>
    <row r="274" spans="1:12" ht="24" customHeight="1">
      <c r="A274" s="29" t="s">
        <v>21</v>
      </c>
      <c r="B274" s="85">
        <v>0</v>
      </c>
      <c r="C274" s="85">
        <f>SUM(C276:C279)</f>
        <v>24874.35</v>
      </c>
      <c r="D274" s="19">
        <f>B274-C274</f>
        <v>-24874.35</v>
      </c>
      <c r="E274" s="28"/>
      <c r="F274" s="19">
        <v>6920.49</v>
      </c>
      <c r="G274" s="119"/>
      <c r="H274" s="119"/>
      <c r="I274" s="119"/>
      <c r="J274" s="119"/>
      <c r="K274" s="119"/>
      <c r="L274" s="119"/>
    </row>
    <row r="275" spans="1:12" ht="16.5" customHeight="1">
      <c r="A275" s="50" t="s">
        <v>308</v>
      </c>
      <c r="B275" s="82"/>
      <c r="C275" s="82"/>
      <c r="D275" s="543" t="s">
        <v>117</v>
      </c>
      <c r="E275" s="34"/>
      <c r="F275" s="33"/>
      <c r="G275" s="119"/>
      <c r="H275" s="119"/>
      <c r="I275" s="119"/>
      <c r="J275" s="119"/>
      <c r="K275" s="119"/>
      <c r="L275" s="119"/>
    </row>
    <row r="276" spans="1:12" ht="18" customHeight="1">
      <c r="A276" s="273" t="s">
        <v>309</v>
      </c>
      <c r="B276" s="82"/>
      <c r="C276" s="83">
        <v>1238.39</v>
      </c>
      <c r="D276" s="543"/>
      <c r="E276" s="34"/>
      <c r="F276" s="33"/>
      <c r="G276" s="119"/>
      <c r="H276" s="119"/>
      <c r="I276" s="119"/>
      <c r="J276" s="119"/>
      <c r="K276" s="119"/>
      <c r="L276" s="119"/>
    </row>
    <row r="277" spans="1:12" ht="16.5" customHeight="1">
      <c r="A277" s="50" t="s">
        <v>69</v>
      </c>
      <c r="B277" s="82"/>
      <c r="C277" s="83"/>
      <c r="D277" s="544"/>
      <c r="E277" s="34"/>
      <c r="F277" s="33"/>
      <c r="G277" s="119"/>
      <c r="H277" s="119"/>
      <c r="I277" s="119"/>
      <c r="J277" s="119"/>
      <c r="K277" s="119"/>
      <c r="L277" s="119"/>
    </row>
    <row r="278" spans="1:12" ht="16.5" customHeight="1">
      <c r="A278" s="50" t="s">
        <v>310</v>
      </c>
      <c r="B278" s="82"/>
      <c r="C278" s="83">
        <v>7906.5</v>
      </c>
      <c r="D278" s="274"/>
      <c r="E278" s="34"/>
      <c r="F278" s="33"/>
      <c r="G278" s="119"/>
      <c r="H278" s="119"/>
      <c r="I278" s="119"/>
      <c r="J278" s="119"/>
      <c r="K278" s="119"/>
      <c r="L278" s="119"/>
    </row>
    <row r="279" spans="1:12" ht="16.5" customHeight="1">
      <c r="A279" s="50" t="s">
        <v>311</v>
      </c>
      <c r="B279" s="82"/>
      <c r="C279" s="83">
        <v>15729.46</v>
      </c>
      <c r="D279" s="274"/>
      <c r="E279" s="34"/>
      <c r="F279" s="33"/>
      <c r="G279" s="119"/>
      <c r="H279" s="119"/>
      <c r="I279" s="119"/>
      <c r="J279" s="119"/>
      <c r="K279" s="119"/>
      <c r="L279" s="119"/>
    </row>
    <row r="280" spans="1:12" ht="16.5" customHeight="1">
      <c r="A280" s="50" t="s">
        <v>312</v>
      </c>
      <c r="B280" s="82"/>
      <c r="C280" s="83"/>
      <c r="D280" s="274"/>
      <c r="E280" s="34"/>
      <c r="F280" s="33"/>
      <c r="G280" s="119"/>
      <c r="H280" s="119"/>
      <c r="I280" s="119"/>
      <c r="J280" s="119"/>
      <c r="K280" s="119"/>
      <c r="L280" s="119"/>
    </row>
    <row r="281" spans="1:12" ht="24.75" customHeight="1">
      <c r="A281" s="29" t="s">
        <v>23</v>
      </c>
      <c r="B281" s="85">
        <v>15000</v>
      </c>
      <c r="C281" s="85">
        <v>0</v>
      </c>
      <c r="D281" s="19">
        <f>B281-C281</f>
        <v>15000</v>
      </c>
      <c r="E281" s="28">
        <f>C281/B281*100</f>
        <v>0</v>
      </c>
      <c r="F281" s="19">
        <v>6096.48</v>
      </c>
      <c r="G281" s="119"/>
      <c r="H281" s="119"/>
      <c r="I281" s="119"/>
      <c r="J281" s="119"/>
      <c r="K281" s="119"/>
      <c r="L281" s="119"/>
    </row>
    <row r="282" spans="1:12" s="111" customFormat="1" ht="27" customHeight="1">
      <c r="A282" s="140" t="s">
        <v>82</v>
      </c>
      <c r="B282" s="136">
        <f>SUM(B267,B271,B274,B281)</f>
        <v>70000</v>
      </c>
      <c r="C282" s="136">
        <f>SUM(C267,C271,C274,C281)</f>
        <v>69986</v>
      </c>
      <c r="D282" s="137">
        <f>B282-C282</f>
        <v>14</v>
      </c>
      <c r="E282" s="98">
        <f>C282/B282*100</f>
        <v>99.98</v>
      </c>
      <c r="F282" s="137">
        <f>SUM(F267:F281)</f>
        <v>70099.68</v>
      </c>
      <c r="G282" s="119"/>
      <c r="H282" s="119"/>
      <c r="I282" s="119"/>
      <c r="J282" s="119"/>
      <c r="K282" s="119"/>
      <c r="L282" s="119"/>
    </row>
    <row r="283" spans="1:6" s="115" customFormat="1" ht="24.75" customHeight="1">
      <c r="A283" s="152" t="s">
        <v>102</v>
      </c>
      <c r="B283" s="153">
        <f>SUM(B285,B287)</f>
        <v>97043</v>
      </c>
      <c r="C283" s="154">
        <f>SUM(C284:C287)</f>
        <v>79623</v>
      </c>
      <c r="D283" s="203">
        <f>B283-C283</f>
        <v>17420</v>
      </c>
      <c r="E283" s="10">
        <f>C283/B283*100</f>
        <v>82.04919468689138</v>
      </c>
      <c r="F283" s="156">
        <v>52695.15</v>
      </c>
    </row>
    <row r="284" spans="1:6" s="115" customFormat="1" ht="18" customHeight="1">
      <c r="A284" s="142" t="s">
        <v>141</v>
      </c>
      <c r="B284" s="229" t="s">
        <v>139</v>
      </c>
      <c r="C284" s="144">
        <v>47043</v>
      </c>
      <c r="D284" s="88"/>
      <c r="E284" s="43"/>
      <c r="F284" s="146"/>
    </row>
    <row r="285" spans="1:6" s="115" customFormat="1" ht="18" customHeight="1">
      <c r="A285" s="142" t="s">
        <v>313</v>
      </c>
      <c r="B285" s="143">
        <v>50000</v>
      </c>
      <c r="C285" s="144">
        <v>25980</v>
      </c>
      <c r="D285" s="88"/>
      <c r="E285" s="43"/>
      <c r="F285" s="146"/>
    </row>
    <row r="286" spans="1:6" s="115" customFormat="1" ht="18" customHeight="1">
      <c r="A286" s="142" t="s">
        <v>314</v>
      </c>
      <c r="B286" s="229" t="s">
        <v>140</v>
      </c>
      <c r="C286" s="144">
        <v>6600</v>
      </c>
      <c r="D286" s="166"/>
      <c r="E286" s="43"/>
      <c r="F286" s="146"/>
    </row>
    <row r="287" spans="1:6" s="115" customFormat="1" ht="18" customHeight="1">
      <c r="A287" s="142"/>
      <c r="B287" s="143">
        <v>47043</v>
      </c>
      <c r="C287" s="144"/>
      <c r="D287" s="204"/>
      <c r="E287" s="47"/>
      <c r="F287" s="146"/>
    </row>
    <row r="288" spans="1:6" s="116" customFormat="1" ht="27" customHeight="1">
      <c r="A288" s="147" t="s">
        <v>103</v>
      </c>
      <c r="B288" s="148">
        <f>SUM(B283)</f>
        <v>97043</v>
      </c>
      <c r="C288" s="148">
        <f>SUM(C283)</f>
        <v>79623</v>
      </c>
      <c r="D288" s="148">
        <f>B288-C288</f>
        <v>17420</v>
      </c>
      <c r="E288" s="149">
        <f>C288/B288*100</f>
        <v>82.04919468689138</v>
      </c>
      <c r="F288" s="148">
        <f>SUM(F283)</f>
        <v>52695.15</v>
      </c>
    </row>
    <row r="289" spans="1:11" ht="24.75" customHeight="1">
      <c r="A289" s="29" t="s">
        <v>24</v>
      </c>
      <c r="B289" s="85">
        <f>SUM(B291,B293)</f>
        <v>29687.260000000002</v>
      </c>
      <c r="C289" s="85">
        <f>C290</f>
        <v>46258.53</v>
      </c>
      <c r="D289" s="19">
        <f>B289-C289</f>
        <v>-16571.269999999997</v>
      </c>
      <c r="E289" s="28">
        <f>C289/B289*100</f>
        <v>155.81946599315663</v>
      </c>
      <c r="F289" s="19">
        <v>13337.95</v>
      </c>
      <c r="G289" s="119"/>
      <c r="H289" s="119"/>
      <c r="I289" s="119"/>
      <c r="J289" s="119"/>
      <c r="K289" s="119"/>
    </row>
    <row r="290" spans="1:12" s="80" customFormat="1" ht="18" customHeight="1">
      <c r="A290" s="50" t="s">
        <v>25</v>
      </c>
      <c r="B290" s="229" t="s">
        <v>139</v>
      </c>
      <c r="C290" s="83">
        <v>46258.53</v>
      </c>
      <c r="D290" s="541" t="s">
        <v>117</v>
      </c>
      <c r="E290" s="65"/>
      <c r="F290" s="51"/>
      <c r="G290" s="119"/>
      <c r="H290" s="119"/>
      <c r="I290" s="119"/>
      <c r="J290" s="119"/>
      <c r="K290" s="119"/>
      <c r="L290" s="119"/>
    </row>
    <row r="291" spans="1:12" s="80" customFormat="1" ht="18" customHeight="1">
      <c r="A291" s="50"/>
      <c r="B291" s="143">
        <v>25000</v>
      </c>
      <c r="C291" s="83"/>
      <c r="D291" s="541"/>
      <c r="E291" s="65"/>
      <c r="F291" s="51"/>
      <c r="G291" s="119"/>
      <c r="H291" s="119"/>
      <c r="I291" s="119"/>
      <c r="J291" s="119"/>
      <c r="K291" s="119"/>
      <c r="L291" s="119"/>
    </row>
    <row r="292" spans="1:12" s="80" customFormat="1" ht="18" customHeight="1">
      <c r="A292" s="50"/>
      <c r="B292" s="229" t="s">
        <v>140</v>
      </c>
      <c r="C292" s="83"/>
      <c r="D292" s="275"/>
      <c r="E292" s="65"/>
      <c r="F292" s="51"/>
      <c r="G292" s="119"/>
      <c r="H292" s="119"/>
      <c r="I292" s="119"/>
      <c r="J292" s="119"/>
      <c r="K292" s="119"/>
      <c r="L292" s="119"/>
    </row>
    <row r="293" spans="1:12" s="80" customFormat="1" ht="18" customHeight="1">
      <c r="A293" s="50"/>
      <c r="B293" s="143">
        <v>4687.26</v>
      </c>
      <c r="C293" s="83"/>
      <c r="D293" s="242"/>
      <c r="E293" s="65"/>
      <c r="F293" s="51"/>
      <c r="G293" s="119"/>
      <c r="H293" s="119"/>
      <c r="I293" s="119"/>
      <c r="J293" s="119"/>
      <c r="K293" s="119"/>
      <c r="L293" s="119"/>
    </row>
    <row r="294" spans="1:12" s="111" customFormat="1" ht="27" customHeight="1">
      <c r="A294" s="140" t="s">
        <v>83</v>
      </c>
      <c r="B294" s="136">
        <f>SUM(B289)</f>
        <v>29687.260000000002</v>
      </c>
      <c r="C294" s="136">
        <f>SUM(C289)</f>
        <v>46258.53</v>
      </c>
      <c r="D294" s="137">
        <f>B294-C294</f>
        <v>-16571.269999999997</v>
      </c>
      <c r="E294" s="138">
        <f>C294/B294*100</f>
        <v>155.81946599315663</v>
      </c>
      <c r="F294" s="137">
        <f>F289</f>
        <v>13337.95</v>
      </c>
      <c r="G294" s="119"/>
      <c r="H294" s="119"/>
      <c r="I294" s="119"/>
      <c r="J294" s="119"/>
      <c r="K294" s="119"/>
      <c r="L294" s="129"/>
    </row>
    <row r="295" spans="1:11" ht="24.75" customHeight="1">
      <c r="A295" s="37" t="s">
        <v>31</v>
      </c>
      <c r="B295" s="82">
        <v>0</v>
      </c>
      <c r="C295" s="82">
        <v>0</v>
      </c>
      <c r="D295" s="19">
        <f>B295-C295</f>
        <v>0</v>
      </c>
      <c r="E295" s="34"/>
      <c r="F295" s="33">
        <v>45000</v>
      </c>
      <c r="G295" s="119"/>
      <c r="H295" s="119"/>
      <c r="I295" s="119"/>
      <c r="J295" s="119"/>
      <c r="K295" s="119"/>
    </row>
    <row r="296" spans="1:12" s="111" customFormat="1" ht="30" customHeight="1">
      <c r="A296" s="140" t="s">
        <v>118</v>
      </c>
      <c r="B296" s="136">
        <f>SUM(B295)</f>
        <v>0</v>
      </c>
      <c r="C296" s="136">
        <f>SUM(C295)</f>
        <v>0</v>
      </c>
      <c r="D296" s="137">
        <f>B296-C296</f>
        <v>0</v>
      </c>
      <c r="E296" s="138"/>
      <c r="F296" s="137">
        <f>SUM(F295)</f>
        <v>45000</v>
      </c>
      <c r="G296" s="119"/>
      <c r="H296" s="119"/>
      <c r="I296" s="119"/>
      <c r="J296" s="119"/>
      <c r="K296" s="119"/>
      <c r="L296" s="129"/>
    </row>
    <row r="297" spans="1:12" s="112" customFormat="1" ht="27.75" customHeight="1">
      <c r="A297" s="234" t="s">
        <v>98</v>
      </c>
      <c r="B297" s="162">
        <f>SUM(B266,B282,B294,B288,B296)</f>
        <v>201730.26</v>
      </c>
      <c r="C297" s="162">
        <f>SUM(C266,C282,C294,C288,C296)</f>
        <v>203147.53</v>
      </c>
      <c r="D297" s="162">
        <f>B297-C297</f>
        <v>-1417.2699999999895</v>
      </c>
      <c r="E297" s="163">
        <f>C297/B297*100</f>
        <v>100.70255696889498</v>
      </c>
      <c r="F297" s="162">
        <f>SUM(F266,F282,F294,F288,F296)</f>
        <v>181132.78</v>
      </c>
      <c r="G297" s="119"/>
      <c r="H297" s="119"/>
      <c r="I297" s="119"/>
      <c r="J297" s="119"/>
      <c r="K297" s="119"/>
      <c r="L297" s="129"/>
    </row>
    <row r="298" spans="1:20" s="276" customFormat="1" ht="33.75" customHeight="1">
      <c r="A298" s="37" t="s">
        <v>73</v>
      </c>
      <c r="B298" s="82"/>
      <c r="C298" s="82"/>
      <c r="D298" s="33"/>
      <c r="E298" s="59"/>
      <c r="F298" s="58"/>
      <c r="G298" s="89"/>
      <c r="H298" s="89"/>
      <c r="I298" s="89"/>
      <c r="J298" s="89"/>
      <c r="K298" s="89"/>
      <c r="L298" s="119"/>
      <c r="M298" s="119"/>
      <c r="N298" s="119"/>
      <c r="O298" s="119"/>
      <c r="P298" s="119"/>
      <c r="Q298" s="119"/>
      <c r="R298" s="119"/>
      <c r="S298" s="119"/>
      <c r="T298" s="119"/>
    </row>
    <row r="299" spans="1:12" s="80" customFormat="1" ht="23.25" customHeight="1">
      <c r="A299" s="29" t="s">
        <v>72</v>
      </c>
      <c r="B299" s="85">
        <v>880000</v>
      </c>
      <c r="C299" s="85">
        <f>SUM(C300:C310)</f>
        <v>437926.27</v>
      </c>
      <c r="D299" s="19">
        <f>B299-C299</f>
        <v>442073.73</v>
      </c>
      <c r="E299" s="28">
        <f>C299/B299*100</f>
        <v>49.764348863636364</v>
      </c>
      <c r="F299" s="19">
        <v>1137517.05</v>
      </c>
      <c r="G299" s="89"/>
      <c r="H299" s="89"/>
      <c r="I299" s="89"/>
      <c r="J299" s="89"/>
      <c r="K299" s="89"/>
      <c r="L299" s="119"/>
    </row>
    <row r="300" spans="1:12" s="80" customFormat="1" ht="18.75" customHeight="1">
      <c r="A300" s="50" t="s">
        <v>196</v>
      </c>
      <c r="B300" s="83"/>
      <c r="C300" s="83">
        <v>29703</v>
      </c>
      <c r="D300" s="51"/>
      <c r="E300" s="65"/>
      <c r="F300" s="51"/>
      <c r="G300" s="89"/>
      <c r="H300" s="89"/>
      <c r="I300" s="89"/>
      <c r="J300" s="89"/>
      <c r="K300" s="89"/>
      <c r="L300" s="119"/>
    </row>
    <row r="301" spans="1:12" s="80" customFormat="1" ht="18.75" customHeight="1">
      <c r="A301" s="50" t="s">
        <v>230</v>
      </c>
      <c r="B301" s="83"/>
      <c r="C301" s="83">
        <v>38260.28</v>
      </c>
      <c r="D301" s="51"/>
      <c r="E301" s="65"/>
      <c r="F301" s="51"/>
      <c r="G301" s="89"/>
      <c r="H301" s="89"/>
      <c r="I301" s="89"/>
      <c r="J301" s="89"/>
      <c r="K301" s="89"/>
      <c r="L301" s="119"/>
    </row>
    <row r="302" spans="1:12" s="80" customFormat="1" ht="18.75" customHeight="1">
      <c r="A302" s="50" t="s">
        <v>315</v>
      </c>
      <c r="B302" s="83"/>
      <c r="C302" s="83">
        <v>50456.91</v>
      </c>
      <c r="D302" s="51"/>
      <c r="E302" s="65"/>
      <c r="F302" s="51"/>
      <c r="G302" s="89"/>
      <c r="H302" s="89"/>
      <c r="I302" s="89"/>
      <c r="J302" s="89"/>
      <c r="K302" s="89"/>
      <c r="L302" s="119"/>
    </row>
    <row r="303" spans="1:12" s="80" customFormat="1" ht="18.75" customHeight="1">
      <c r="A303" s="50" t="s">
        <v>129</v>
      </c>
      <c r="B303" s="83"/>
      <c r="C303" s="83">
        <v>57889.21</v>
      </c>
      <c r="D303" s="51"/>
      <c r="E303" s="65"/>
      <c r="F303" s="51"/>
      <c r="G303" s="89"/>
      <c r="H303" s="89"/>
      <c r="I303" s="89"/>
      <c r="J303" s="89"/>
      <c r="K303" s="89"/>
      <c r="L303" s="119"/>
    </row>
    <row r="304" spans="1:12" s="80" customFormat="1" ht="18.75" customHeight="1">
      <c r="A304" s="50" t="s">
        <v>130</v>
      </c>
      <c r="B304" s="83"/>
      <c r="C304" s="83">
        <v>23967.58</v>
      </c>
      <c r="D304" s="51"/>
      <c r="E304" s="65"/>
      <c r="F304" s="51"/>
      <c r="G304" s="89"/>
      <c r="H304" s="89"/>
      <c r="I304" s="89"/>
      <c r="J304" s="89"/>
      <c r="K304" s="89"/>
      <c r="L304" s="119"/>
    </row>
    <row r="305" spans="1:12" s="80" customFormat="1" ht="18.75" customHeight="1">
      <c r="A305" s="50" t="s">
        <v>250</v>
      </c>
      <c r="B305" s="83"/>
      <c r="C305" s="83">
        <v>70150.7</v>
      </c>
      <c r="D305" s="51"/>
      <c r="E305" s="65"/>
      <c r="F305" s="51"/>
      <c r="G305" s="89"/>
      <c r="H305" s="89"/>
      <c r="I305" s="89"/>
      <c r="J305" s="89"/>
      <c r="K305" s="89"/>
      <c r="L305" s="119"/>
    </row>
    <row r="306" spans="1:12" s="80" customFormat="1" ht="18.75" customHeight="1">
      <c r="A306" s="50" t="s">
        <v>316</v>
      </c>
      <c r="B306" s="83"/>
      <c r="C306" s="83">
        <v>68973.34</v>
      </c>
      <c r="D306" s="51"/>
      <c r="E306" s="65"/>
      <c r="F306" s="51"/>
      <c r="G306" s="89"/>
      <c r="H306" s="89"/>
      <c r="I306" s="89"/>
      <c r="J306" s="89"/>
      <c r="K306" s="89"/>
      <c r="L306" s="119"/>
    </row>
    <row r="307" spans="1:12" s="80" customFormat="1" ht="18.75" customHeight="1">
      <c r="A307" s="50" t="s">
        <v>126</v>
      </c>
      <c r="B307" s="83"/>
      <c r="C307" s="83">
        <v>16355.04</v>
      </c>
      <c r="D307" s="51"/>
      <c r="E307" s="65"/>
      <c r="F307" s="51"/>
      <c r="G307" s="89"/>
      <c r="H307" s="89"/>
      <c r="I307" s="89"/>
      <c r="J307" s="89"/>
      <c r="K307" s="89"/>
      <c r="L307" s="119"/>
    </row>
    <row r="308" spans="1:12" s="80" customFormat="1" ht="18.75" customHeight="1">
      <c r="A308" s="50" t="s">
        <v>317</v>
      </c>
      <c r="B308" s="83"/>
      <c r="C308" s="83">
        <v>20456.08</v>
      </c>
      <c r="D308" s="51"/>
      <c r="E308" s="65"/>
      <c r="F308" s="51"/>
      <c r="G308" s="89"/>
      <c r="H308" s="89"/>
      <c r="I308" s="89"/>
      <c r="J308" s="89"/>
      <c r="K308" s="89"/>
      <c r="L308" s="119"/>
    </row>
    <row r="309" spans="1:12" s="80" customFormat="1" ht="18.75" customHeight="1">
      <c r="A309" s="50" t="s">
        <v>318</v>
      </c>
      <c r="B309" s="83"/>
      <c r="C309" s="83">
        <v>6714.87</v>
      </c>
      <c r="D309" s="51"/>
      <c r="E309" s="65"/>
      <c r="F309" s="51"/>
      <c r="G309" s="89"/>
      <c r="H309" s="89"/>
      <c r="I309" s="89"/>
      <c r="J309" s="89"/>
      <c r="K309" s="89"/>
      <c r="L309" s="119"/>
    </row>
    <row r="310" spans="1:12" s="80" customFormat="1" ht="18.75" customHeight="1">
      <c r="A310" s="54" t="s">
        <v>319</v>
      </c>
      <c r="B310" s="84"/>
      <c r="C310" s="84">
        <v>54999.26</v>
      </c>
      <c r="D310" s="52"/>
      <c r="E310" s="67"/>
      <c r="F310" s="52"/>
      <c r="G310" s="89"/>
      <c r="H310" s="89"/>
      <c r="I310" s="89"/>
      <c r="J310" s="89"/>
      <c r="K310" s="89"/>
      <c r="L310" s="119"/>
    </row>
    <row r="311" spans="1:12" s="80" customFormat="1" ht="24.75" customHeight="1">
      <c r="A311" s="29" t="s">
        <v>75</v>
      </c>
      <c r="B311" s="85">
        <v>10000000</v>
      </c>
      <c r="C311" s="85">
        <f>SUM(C312:C322)</f>
        <v>4200784.05</v>
      </c>
      <c r="D311" s="19">
        <f>B311-C311</f>
        <v>5799215.95</v>
      </c>
      <c r="E311" s="28">
        <f>C311/B311*100</f>
        <v>42.0078405</v>
      </c>
      <c r="F311" s="19">
        <v>9994236.27</v>
      </c>
      <c r="G311" s="89"/>
      <c r="H311" s="89"/>
      <c r="I311" s="89"/>
      <c r="J311" s="89"/>
      <c r="K311" s="89"/>
      <c r="L311" s="119"/>
    </row>
    <row r="312" spans="1:12" s="80" customFormat="1" ht="16.5" customHeight="1">
      <c r="A312" s="50" t="s">
        <v>196</v>
      </c>
      <c r="B312" s="83"/>
      <c r="C312" s="83">
        <v>428431.8</v>
      </c>
      <c r="D312" s="51"/>
      <c r="E312" s="65"/>
      <c r="F312" s="51"/>
      <c r="G312" s="89"/>
      <c r="H312" s="89"/>
      <c r="I312" s="89"/>
      <c r="J312" s="89"/>
      <c r="K312" s="89"/>
      <c r="L312" s="119"/>
    </row>
    <row r="313" spans="1:12" s="80" customFormat="1" ht="16.5" customHeight="1">
      <c r="A313" s="50" t="s">
        <v>230</v>
      </c>
      <c r="B313" s="83"/>
      <c r="C313" s="83">
        <v>344341.86</v>
      </c>
      <c r="D313" s="51"/>
      <c r="E313" s="65"/>
      <c r="F313" s="51"/>
      <c r="G313" s="89"/>
      <c r="H313" s="89"/>
      <c r="I313" s="89"/>
      <c r="J313" s="89"/>
      <c r="K313" s="89"/>
      <c r="L313" s="119"/>
    </row>
    <row r="314" spans="1:12" s="80" customFormat="1" ht="16.5" customHeight="1">
      <c r="A314" s="50" t="s">
        <v>315</v>
      </c>
      <c r="B314" s="83"/>
      <c r="C314" s="83">
        <v>488635.93</v>
      </c>
      <c r="D314" s="51"/>
      <c r="E314" s="65"/>
      <c r="F314" s="51"/>
      <c r="G314" s="89"/>
      <c r="H314" s="89"/>
      <c r="I314" s="89"/>
      <c r="J314" s="89"/>
      <c r="K314" s="89"/>
      <c r="L314" s="119"/>
    </row>
    <row r="315" spans="1:12" s="80" customFormat="1" ht="16.5" customHeight="1">
      <c r="A315" s="50" t="s">
        <v>129</v>
      </c>
      <c r="B315" s="83" t="s">
        <v>122</v>
      </c>
      <c r="C315" s="83">
        <v>521002.8</v>
      </c>
      <c r="D315" s="51"/>
      <c r="E315" s="65"/>
      <c r="F315" s="51"/>
      <c r="G315" s="89"/>
      <c r="H315" s="89"/>
      <c r="I315" s="89"/>
      <c r="J315" s="89"/>
      <c r="K315" s="89"/>
      <c r="L315" s="119"/>
    </row>
    <row r="316" spans="1:12" s="80" customFormat="1" ht="16.5" customHeight="1">
      <c r="A316" s="50" t="s">
        <v>320</v>
      </c>
      <c r="B316" s="83"/>
      <c r="C316" s="83">
        <v>215708.27</v>
      </c>
      <c r="D316" s="51"/>
      <c r="E316" s="65"/>
      <c r="F316" s="51"/>
      <c r="G316" s="89"/>
      <c r="H316" s="89"/>
      <c r="I316" s="89"/>
      <c r="J316" s="89"/>
      <c r="K316" s="89"/>
      <c r="L316" s="119"/>
    </row>
    <row r="317" spans="1:12" s="80" customFormat="1" ht="16.5" customHeight="1">
      <c r="A317" s="50" t="s">
        <v>250</v>
      </c>
      <c r="B317" s="83"/>
      <c r="C317" s="83">
        <v>631356.41</v>
      </c>
      <c r="D317" s="51"/>
      <c r="E317" s="65"/>
      <c r="F317" s="51"/>
      <c r="G317" s="89"/>
      <c r="H317" s="89"/>
      <c r="I317" s="89"/>
      <c r="J317" s="89"/>
      <c r="K317" s="89"/>
      <c r="L317" s="119"/>
    </row>
    <row r="318" spans="1:12" s="80" customFormat="1" ht="16.5" customHeight="1">
      <c r="A318" s="54" t="s">
        <v>316</v>
      </c>
      <c r="B318" s="84"/>
      <c r="C318" s="84">
        <v>620759.91</v>
      </c>
      <c r="D318" s="52"/>
      <c r="E318" s="67"/>
      <c r="F318" s="52"/>
      <c r="G318" s="89"/>
      <c r="H318" s="89"/>
      <c r="I318" s="89"/>
      <c r="J318" s="89"/>
      <c r="K318" s="89"/>
      <c r="L318" s="119"/>
    </row>
    <row r="319" spans="1:12" s="80" customFormat="1" ht="16.5" customHeight="1">
      <c r="A319" s="50" t="s">
        <v>126</v>
      </c>
      <c r="B319" s="83"/>
      <c r="C319" s="83">
        <v>147195.49</v>
      </c>
      <c r="D319" s="51"/>
      <c r="E319" s="65"/>
      <c r="F319" s="51"/>
      <c r="G319" s="89"/>
      <c r="H319" s="89"/>
      <c r="I319" s="89"/>
      <c r="J319" s="89"/>
      <c r="K319" s="89"/>
      <c r="L319" s="119"/>
    </row>
    <row r="320" spans="1:12" s="80" customFormat="1" ht="16.5" customHeight="1">
      <c r="A320" s="50" t="s">
        <v>319</v>
      </c>
      <c r="B320" s="83"/>
      <c r="C320" s="83">
        <v>529983.68</v>
      </c>
      <c r="D320" s="51"/>
      <c r="E320" s="65"/>
      <c r="F320" s="51"/>
      <c r="G320" s="89"/>
      <c r="H320" s="89"/>
      <c r="I320" s="89"/>
      <c r="J320" s="89"/>
      <c r="K320" s="89"/>
      <c r="L320" s="119"/>
    </row>
    <row r="321" spans="1:12" s="80" customFormat="1" ht="16.5" customHeight="1">
      <c r="A321" s="50" t="s">
        <v>318</v>
      </c>
      <c r="B321" s="83"/>
      <c r="C321" s="83">
        <v>89262.97</v>
      </c>
      <c r="D321" s="51"/>
      <c r="E321" s="65"/>
      <c r="F321" s="51"/>
      <c r="G321" s="89"/>
      <c r="H321" s="89"/>
      <c r="I321" s="89"/>
      <c r="J321" s="89"/>
      <c r="K321" s="89"/>
      <c r="L321" s="119"/>
    </row>
    <row r="322" spans="1:12" s="80" customFormat="1" ht="17.25" customHeight="1">
      <c r="A322" s="50" t="s">
        <v>321</v>
      </c>
      <c r="B322" s="83"/>
      <c r="C322" s="83">
        <v>184104.93</v>
      </c>
      <c r="D322" s="51"/>
      <c r="E322" s="65"/>
      <c r="F322" s="51"/>
      <c r="G322" s="89"/>
      <c r="H322" s="89"/>
      <c r="I322" s="89"/>
      <c r="J322" s="89"/>
      <c r="K322" s="89"/>
      <c r="L322" s="119"/>
    </row>
    <row r="323" spans="1:12" s="266" customFormat="1" ht="27" customHeight="1">
      <c r="A323" s="140" t="s">
        <v>86</v>
      </c>
      <c r="B323" s="136">
        <f>SUM(B299,B311)</f>
        <v>10880000</v>
      </c>
      <c r="C323" s="136">
        <f>SUM(C299,C311)</f>
        <v>4638710.32</v>
      </c>
      <c r="D323" s="137">
        <f>B323-C323</f>
        <v>6241289.68</v>
      </c>
      <c r="E323" s="138">
        <f>C323/B323*100</f>
        <v>42.63520514705883</v>
      </c>
      <c r="F323" s="137">
        <f>SUM(F299:F311)</f>
        <v>11131753.32</v>
      </c>
      <c r="G323" s="89"/>
      <c r="H323" s="89"/>
      <c r="I323" s="89"/>
      <c r="J323" s="89"/>
      <c r="K323" s="89"/>
      <c r="L323" s="119"/>
    </row>
    <row r="324" spans="1:12" s="80" customFormat="1" ht="24.75" customHeight="1">
      <c r="A324" s="29" t="s">
        <v>104</v>
      </c>
      <c r="B324" s="85">
        <v>20000</v>
      </c>
      <c r="C324" s="85">
        <f>SUM(C325:C329)</f>
        <v>5074.24</v>
      </c>
      <c r="D324" s="19">
        <f>B324-C324</f>
        <v>14925.76</v>
      </c>
      <c r="E324" s="28">
        <f>C324/B324*100</f>
        <v>25.371199999999998</v>
      </c>
      <c r="F324" s="19">
        <v>36936.83</v>
      </c>
      <c r="G324" s="89"/>
      <c r="H324" s="89"/>
      <c r="I324" s="89"/>
      <c r="J324" s="89"/>
      <c r="K324" s="89"/>
      <c r="L324" s="119"/>
    </row>
    <row r="325" spans="1:12" s="80" customFormat="1" ht="17.25" customHeight="1">
      <c r="A325" s="50" t="s">
        <v>196</v>
      </c>
      <c r="B325" s="83"/>
      <c r="C325" s="83">
        <v>1755.38</v>
      </c>
      <c r="D325" s="51"/>
      <c r="E325" s="65"/>
      <c r="F325" s="51"/>
      <c r="G325" s="89"/>
      <c r="H325" s="89"/>
      <c r="I325" s="89"/>
      <c r="J325" s="89"/>
      <c r="K325" s="89"/>
      <c r="L325" s="119"/>
    </row>
    <row r="326" spans="1:12" s="80" customFormat="1" ht="16.5" customHeight="1">
      <c r="A326" s="50" t="s">
        <v>230</v>
      </c>
      <c r="B326" s="83"/>
      <c r="C326" s="83">
        <v>437.25</v>
      </c>
      <c r="D326" s="51"/>
      <c r="E326" s="65"/>
      <c r="F326" s="51"/>
      <c r="G326" s="89"/>
      <c r="H326" s="89"/>
      <c r="I326" s="89"/>
      <c r="J326" s="89"/>
      <c r="K326" s="89"/>
      <c r="L326" s="119"/>
    </row>
    <row r="327" spans="1:12" s="80" customFormat="1" ht="16.5" customHeight="1">
      <c r="A327" s="50" t="s">
        <v>315</v>
      </c>
      <c r="B327" s="83"/>
      <c r="C327" s="83">
        <v>1214.28</v>
      </c>
      <c r="D327" s="51"/>
      <c r="E327" s="65"/>
      <c r="F327" s="51"/>
      <c r="G327" s="89"/>
      <c r="H327" s="89"/>
      <c r="I327" s="89"/>
      <c r="J327" s="89"/>
      <c r="K327" s="89"/>
      <c r="L327" s="119"/>
    </row>
    <row r="328" spans="1:12" s="80" customFormat="1" ht="18.75" customHeight="1">
      <c r="A328" s="50" t="s">
        <v>130</v>
      </c>
      <c r="B328" s="83"/>
      <c r="C328" s="83">
        <v>1090.04</v>
      </c>
      <c r="D328" s="51"/>
      <c r="E328" s="65"/>
      <c r="F328" s="51"/>
      <c r="G328" s="89"/>
      <c r="H328" s="89"/>
      <c r="I328" s="89"/>
      <c r="J328" s="89"/>
      <c r="K328" s="89"/>
      <c r="L328" s="119"/>
    </row>
    <row r="329" spans="1:12" s="80" customFormat="1" ht="17.25" customHeight="1">
      <c r="A329" s="277" t="s">
        <v>318</v>
      </c>
      <c r="B329" s="84"/>
      <c r="C329" s="84">
        <v>577.29</v>
      </c>
      <c r="D329" s="52"/>
      <c r="E329" s="67"/>
      <c r="F329" s="52"/>
      <c r="G329" s="89"/>
      <c r="H329" s="89"/>
      <c r="I329" s="89"/>
      <c r="J329" s="89"/>
      <c r="K329" s="89"/>
      <c r="L329" s="119"/>
    </row>
    <row r="330" spans="1:12" s="80" customFormat="1" ht="24.75" customHeight="1">
      <c r="A330" s="29" t="s">
        <v>68</v>
      </c>
      <c r="B330" s="85">
        <v>320000</v>
      </c>
      <c r="C330" s="85">
        <f>SUM(C331:C334)</f>
        <v>50824.240000000005</v>
      </c>
      <c r="D330" s="19">
        <f>B330-C330</f>
        <v>269175.76</v>
      </c>
      <c r="E330" s="28">
        <f>C330/B330*100</f>
        <v>15.882575000000001</v>
      </c>
      <c r="F330" s="19">
        <v>318197.46</v>
      </c>
      <c r="G330" s="89"/>
      <c r="H330" s="89"/>
      <c r="I330" s="89"/>
      <c r="J330" s="89"/>
      <c r="K330" s="89"/>
      <c r="L330" s="119"/>
    </row>
    <row r="331" spans="1:12" s="80" customFormat="1" ht="16.5" customHeight="1">
      <c r="A331" s="50" t="s">
        <v>196</v>
      </c>
      <c r="B331" s="83"/>
      <c r="C331" s="83">
        <v>25319.33</v>
      </c>
      <c r="D331" s="51"/>
      <c r="E331" s="65"/>
      <c r="F331" s="51"/>
      <c r="G331" s="89"/>
      <c r="H331" s="89"/>
      <c r="I331" s="89"/>
      <c r="J331" s="89"/>
      <c r="K331" s="89"/>
      <c r="L331" s="119"/>
    </row>
    <row r="332" spans="1:12" s="80" customFormat="1" ht="16.5" customHeight="1">
      <c r="A332" s="50" t="s">
        <v>230</v>
      </c>
      <c r="B332" s="83"/>
      <c r="C332" s="83">
        <v>3935.56</v>
      </c>
      <c r="D332" s="51"/>
      <c r="E332" s="65"/>
      <c r="F332" s="51"/>
      <c r="G332" s="89"/>
      <c r="H332" s="89"/>
      <c r="I332" s="89"/>
      <c r="J332" s="89"/>
      <c r="K332" s="89"/>
      <c r="L332" s="119"/>
    </row>
    <row r="333" spans="1:12" s="80" customFormat="1" ht="16.5" customHeight="1">
      <c r="A333" s="50" t="s">
        <v>315</v>
      </c>
      <c r="B333" s="83"/>
      <c r="C333" s="83">
        <v>11759.3</v>
      </c>
      <c r="D333" s="51"/>
      <c r="E333" s="65"/>
      <c r="F333" s="51"/>
      <c r="G333" s="89"/>
      <c r="H333" s="89"/>
      <c r="I333" s="89"/>
      <c r="J333" s="89"/>
      <c r="K333" s="89"/>
      <c r="L333" s="119"/>
    </row>
    <row r="334" spans="1:12" s="80" customFormat="1" ht="16.5" customHeight="1">
      <c r="A334" s="50" t="s">
        <v>130</v>
      </c>
      <c r="B334" s="83"/>
      <c r="C334" s="83">
        <v>9810.05</v>
      </c>
      <c r="D334" s="51"/>
      <c r="E334" s="65"/>
      <c r="F334" s="51"/>
      <c r="G334" s="89"/>
      <c r="H334" s="89"/>
      <c r="I334" s="89"/>
      <c r="J334" s="89"/>
      <c r="K334" s="89"/>
      <c r="L334" s="119"/>
    </row>
    <row r="335" spans="1:12" s="108" customFormat="1" ht="27" customHeight="1">
      <c r="A335" s="139" t="s">
        <v>89</v>
      </c>
      <c r="B335" s="136">
        <f>B324+B330</f>
        <v>340000</v>
      </c>
      <c r="C335" s="136">
        <f>C324+C330</f>
        <v>55898.48</v>
      </c>
      <c r="D335" s="137">
        <f>B335-C335</f>
        <v>284101.52</v>
      </c>
      <c r="E335" s="138">
        <f>C335/B335*100</f>
        <v>16.440729411764707</v>
      </c>
      <c r="F335" s="137">
        <f>F324+F330</f>
        <v>355134.29000000004</v>
      </c>
      <c r="G335" s="123"/>
      <c r="H335" s="123"/>
      <c r="I335" s="123"/>
      <c r="J335" s="123"/>
      <c r="K335" s="123"/>
      <c r="L335" s="125"/>
    </row>
    <row r="336" spans="1:12" s="266" customFormat="1" ht="25.5" customHeight="1">
      <c r="A336" s="157" t="s">
        <v>74</v>
      </c>
      <c r="B336" s="158">
        <f>SUM(B323+B335)</f>
        <v>11220000</v>
      </c>
      <c r="C336" s="158">
        <f>SUM(C323+C335)</f>
        <v>4694608.800000001</v>
      </c>
      <c r="D336" s="159">
        <f>B336-C336</f>
        <v>6525391.199999999</v>
      </c>
      <c r="E336" s="160">
        <f>C336/B336*100</f>
        <v>41.841433155080225</v>
      </c>
      <c r="F336" s="159">
        <f>SUM(F323+F335)</f>
        <v>11486887.61</v>
      </c>
      <c r="G336" s="89"/>
      <c r="H336" s="89"/>
      <c r="I336" s="89"/>
      <c r="J336" s="89"/>
      <c r="K336" s="89"/>
      <c r="L336" s="119"/>
    </row>
    <row r="337" spans="1:16" s="276" customFormat="1" ht="54.75" customHeight="1">
      <c r="A337" s="37" t="s">
        <v>108</v>
      </c>
      <c r="B337" s="82"/>
      <c r="C337" s="82"/>
      <c r="D337" s="33"/>
      <c r="E337" s="59"/>
      <c r="F337" s="58"/>
      <c r="G337" s="89"/>
      <c r="H337" s="89"/>
      <c r="I337" s="89"/>
      <c r="J337" s="89"/>
      <c r="K337" s="89"/>
      <c r="L337" s="119"/>
      <c r="M337" s="119"/>
      <c r="N337" s="119"/>
      <c r="O337" s="119"/>
      <c r="P337" s="119"/>
    </row>
    <row r="338" spans="1:12" s="80" customFormat="1" ht="24.75" customHeight="1">
      <c r="A338" s="29" t="s">
        <v>72</v>
      </c>
      <c r="B338" s="85">
        <v>1580000</v>
      </c>
      <c r="C338" s="85">
        <f>SUM(C339:C353)</f>
        <v>1010837.8400000002</v>
      </c>
      <c r="D338" s="19">
        <f>B338-C338</f>
        <v>569162.1599999998</v>
      </c>
      <c r="E338" s="28">
        <f>C338/B338*100</f>
        <v>63.977078481012676</v>
      </c>
      <c r="F338" s="19">
        <v>0</v>
      </c>
      <c r="G338" s="89"/>
      <c r="H338" s="89"/>
      <c r="I338" s="89"/>
      <c r="J338" s="89"/>
      <c r="K338" s="89"/>
      <c r="L338" s="119"/>
    </row>
    <row r="339" spans="1:12" s="80" customFormat="1" ht="19.5" customHeight="1">
      <c r="A339" s="50" t="s">
        <v>162</v>
      </c>
      <c r="B339" s="83"/>
      <c r="C339" s="83">
        <v>55878.67</v>
      </c>
      <c r="D339" s="51"/>
      <c r="E339" s="65"/>
      <c r="F339" s="51"/>
      <c r="G339" s="89"/>
      <c r="H339" s="89"/>
      <c r="I339" s="89"/>
      <c r="J339" s="89"/>
      <c r="K339" s="89"/>
      <c r="L339" s="119"/>
    </row>
    <row r="340" spans="1:12" s="80" customFormat="1" ht="19.5" customHeight="1">
      <c r="A340" s="50" t="s">
        <v>163</v>
      </c>
      <c r="B340" s="83"/>
      <c r="C340" s="83">
        <v>73236.54</v>
      </c>
      <c r="D340" s="51"/>
      <c r="E340" s="65"/>
      <c r="F340" s="51"/>
      <c r="G340" s="89"/>
      <c r="H340" s="89"/>
      <c r="I340" s="89"/>
      <c r="J340" s="89"/>
      <c r="K340" s="89"/>
      <c r="L340" s="119"/>
    </row>
    <row r="341" spans="1:12" s="80" customFormat="1" ht="19.5" customHeight="1">
      <c r="A341" s="54" t="s">
        <v>164</v>
      </c>
      <c r="B341" s="84"/>
      <c r="C341" s="84">
        <v>78929.89</v>
      </c>
      <c r="D341" s="52"/>
      <c r="E341" s="67"/>
      <c r="F341" s="52"/>
      <c r="G341" s="89"/>
      <c r="H341" s="89"/>
      <c r="I341" s="89"/>
      <c r="J341" s="89"/>
      <c r="K341" s="89"/>
      <c r="L341" s="119"/>
    </row>
    <row r="342" spans="1:12" s="80" customFormat="1" ht="19.5" customHeight="1">
      <c r="A342" s="50" t="s">
        <v>165</v>
      </c>
      <c r="B342" s="83"/>
      <c r="C342" s="83">
        <v>61568.11</v>
      </c>
      <c r="D342" s="51"/>
      <c r="E342" s="65"/>
      <c r="F342" s="51"/>
      <c r="G342" s="89"/>
      <c r="H342" s="89"/>
      <c r="I342" s="89"/>
      <c r="J342" s="89"/>
      <c r="K342" s="89"/>
      <c r="L342" s="119"/>
    </row>
    <row r="343" spans="1:12" s="80" customFormat="1" ht="19.5" customHeight="1">
      <c r="A343" s="50" t="s">
        <v>166</v>
      </c>
      <c r="B343" s="83"/>
      <c r="C343" s="83">
        <v>82966.33</v>
      </c>
      <c r="D343" s="51"/>
      <c r="E343" s="65"/>
      <c r="F343" s="51"/>
      <c r="G343" s="89"/>
      <c r="H343" s="89"/>
      <c r="I343" s="89"/>
      <c r="J343" s="89"/>
      <c r="K343" s="89"/>
      <c r="L343" s="119"/>
    </row>
    <row r="344" spans="1:12" s="80" customFormat="1" ht="19.5" customHeight="1">
      <c r="A344" s="50" t="s">
        <v>167</v>
      </c>
      <c r="B344" s="83"/>
      <c r="C344" s="83">
        <v>62723.99</v>
      </c>
      <c r="D344" s="51"/>
      <c r="E344" s="65"/>
      <c r="F344" s="51"/>
      <c r="G344" s="89"/>
      <c r="H344" s="89"/>
      <c r="I344" s="89"/>
      <c r="J344" s="89"/>
      <c r="K344" s="89"/>
      <c r="L344" s="119"/>
    </row>
    <row r="345" spans="1:12" s="80" customFormat="1" ht="19.5" customHeight="1">
      <c r="A345" s="50" t="s">
        <v>168</v>
      </c>
      <c r="B345" s="83"/>
      <c r="C345" s="83">
        <v>98842.7</v>
      </c>
      <c r="D345" s="51"/>
      <c r="E345" s="65"/>
      <c r="F345" s="51"/>
      <c r="G345" s="89"/>
      <c r="H345" s="89"/>
      <c r="I345" s="89"/>
      <c r="J345" s="89"/>
      <c r="K345" s="89"/>
      <c r="L345" s="119"/>
    </row>
    <row r="346" spans="1:12" s="80" customFormat="1" ht="19.5" customHeight="1">
      <c r="A346" s="50" t="s">
        <v>130</v>
      </c>
      <c r="B346" s="83"/>
      <c r="C346" s="83">
        <v>85337.52</v>
      </c>
      <c r="D346" s="51"/>
      <c r="E346" s="65"/>
      <c r="F346" s="51"/>
      <c r="G346" s="89"/>
      <c r="H346" s="89"/>
      <c r="I346" s="89"/>
      <c r="J346" s="89"/>
      <c r="K346" s="89"/>
      <c r="L346" s="119"/>
    </row>
    <row r="347" spans="1:12" s="80" customFormat="1" ht="19.5" customHeight="1">
      <c r="A347" s="50" t="s">
        <v>169</v>
      </c>
      <c r="B347" s="83"/>
      <c r="C347" s="83">
        <v>99410.15</v>
      </c>
      <c r="D347" s="51"/>
      <c r="E347" s="65"/>
      <c r="F347" s="51"/>
      <c r="G347" s="89"/>
      <c r="H347" s="89"/>
      <c r="I347" s="89"/>
      <c r="J347" s="89"/>
      <c r="K347" s="89"/>
      <c r="L347" s="119"/>
    </row>
    <row r="348" spans="1:12" s="80" customFormat="1" ht="19.5" customHeight="1">
      <c r="A348" s="50" t="s">
        <v>197</v>
      </c>
      <c r="B348" s="83"/>
      <c r="C348" s="83">
        <v>32763.15</v>
      </c>
      <c r="D348" s="51"/>
      <c r="E348" s="65"/>
      <c r="F348" s="51"/>
      <c r="G348" s="89"/>
      <c r="H348" s="89"/>
      <c r="I348" s="89"/>
      <c r="J348" s="89"/>
      <c r="K348" s="89"/>
      <c r="L348" s="119"/>
    </row>
    <row r="349" spans="1:12" s="80" customFormat="1" ht="19.5" customHeight="1">
      <c r="A349" s="50" t="s">
        <v>198</v>
      </c>
      <c r="B349" s="83"/>
      <c r="C349" s="83">
        <v>49037.18</v>
      </c>
      <c r="D349" s="51"/>
      <c r="E349" s="65"/>
      <c r="F349" s="51"/>
      <c r="G349" s="89"/>
      <c r="H349" s="89"/>
      <c r="I349" s="89"/>
      <c r="J349" s="89"/>
      <c r="K349" s="89"/>
      <c r="L349" s="119"/>
    </row>
    <row r="350" spans="1:12" s="80" customFormat="1" ht="19.5" customHeight="1">
      <c r="A350" s="50" t="s">
        <v>199</v>
      </c>
      <c r="B350" s="83"/>
      <c r="C350" s="83">
        <v>64196.19</v>
      </c>
      <c r="D350" s="51"/>
      <c r="E350" s="65"/>
      <c r="F350" s="51"/>
      <c r="G350" s="89"/>
      <c r="H350" s="89"/>
      <c r="I350" s="89"/>
      <c r="J350" s="89"/>
      <c r="K350" s="89"/>
      <c r="L350" s="119"/>
    </row>
    <row r="351" spans="1:12" s="80" customFormat="1" ht="19.5" customHeight="1">
      <c r="A351" s="50" t="s">
        <v>200</v>
      </c>
      <c r="B351" s="83"/>
      <c r="C351" s="83">
        <v>38113.14</v>
      </c>
      <c r="D351" s="51"/>
      <c r="E351" s="65"/>
      <c r="F351" s="51"/>
      <c r="G351" s="89"/>
      <c r="H351" s="89"/>
      <c r="I351" s="89"/>
      <c r="J351" s="89"/>
      <c r="K351" s="89"/>
      <c r="L351" s="119"/>
    </row>
    <row r="352" spans="1:12" s="80" customFormat="1" ht="19.5" customHeight="1">
      <c r="A352" s="50" t="s">
        <v>201</v>
      </c>
      <c r="B352" s="83"/>
      <c r="C352" s="83">
        <v>51379.8</v>
      </c>
      <c r="D352" s="51"/>
      <c r="E352" s="65"/>
      <c r="F352" s="51"/>
      <c r="G352" s="89"/>
      <c r="H352" s="89"/>
      <c r="I352" s="89"/>
      <c r="J352" s="89"/>
      <c r="K352" s="89"/>
      <c r="L352" s="119"/>
    </row>
    <row r="353" spans="1:12" s="80" customFormat="1" ht="19.5" customHeight="1">
      <c r="A353" s="50" t="s">
        <v>202</v>
      </c>
      <c r="B353" s="83"/>
      <c r="C353" s="83">
        <v>76454.48</v>
      </c>
      <c r="D353" s="51"/>
      <c r="E353" s="65"/>
      <c r="F353" s="51"/>
      <c r="G353" s="89"/>
      <c r="H353" s="89"/>
      <c r="I353" s="89"/>
      <c r="J353" s="89"/>
      <c r="K353" s="89"/>
      <c r="L353" s="119"/>
    </row>
    <row r="354" spans="1:12" s="80" customFormat="1" ht="29.25" customHeight="1">
      <c r="A354" s="29" t="s">
        <v>75</v>
      </c>
      <c r="B354" s="85">
        <v>7125000</v>
      </c>
      <c r="C354" s="85">
        <f>SUM(C355:C369)</f>
        <v>8086702.72</v>
      </c>
      <c r="D354" s="19">
        <f>B354-C354</f>
        <v>-961702.7199999997</v>
      </c>
      <c r="E354" s="28">
        <f>C354/B354*100</f>
        <v>113.4975820350877</v>
      </c>
      <c r="F354" s="19">
        <v>0</v>
      </c>
      <c r="G354" s="89"/>
      <c r="H354" s="89"/>
      <c r="I354" s="89"/>
      <c r="J354" s="89"/>
      <c r="K354" s="89"/>
      <c r="L354" s="119"/>
    </row>
    <row r="355" spans="1:12" s="80" customFormat="1" ht="19.5" customHeight="1">
      <c r="A355" s="50" t="s">
        <v>162</v>
      </c>
      <c r="B355" s="83"/>
      <c r="C355" s="83">
        <v>447029.61</v>
      </c>
      <c r="D355" s="541" t="s">
        <v>117</v>
      </c>
      <c r="E355" s="65"/>
      <c r="F355" s="51"/>
      <c r="G355" s="89"/>
      <c r="H355" s="89"/>
      <c r="I355" s="89"/>
      <c r="J355" s="89"/>
      <c r="K355" s="89"/>
      <c r="L355" s="119"/>
    </row>
    <row r="356" spans="1:12" s="80" customFormat="1" ht="19.5" customHeight="1">
      <c r="A356" s="50" t="s">
        <v>163</v>
      </c>
      <c r="B356" s="83"/>
      <c r="C356" s="83">
        <v>585892.24</v>
      </c>
      <c r="D356" s="541"/>
      <c r="E356" s="65"/>
      <c r="F356" s="51"/>
      <c r="G356" s="89"/>
      <c r="H356" s="89"/>
      <c r="I356" s="89"/>
      <c r="J356" s="89"/>
      <c r="K356" s="89"/>
      <c r="L356" s="119"/>
    </row>
    <row r="357" spans="1:12" s="80" customFormat="1" ht="19.5" customHeight="1">
      <c r="A357" s="50" t="s">
        <v>164</v>
      </c>
      <c r="B357" s="83"/>
      <c r="C357" s="83">
        <v>631439.25</v>
      </c>
      <c r="D357" s="51"/>
      <c r="E357" s="65"/>
      <c r="F357" s="51"/>
      <c r="G357" s="89"/>
      <c r="H357" s="89"/>
      <c r="I357" s="89"/>
      <c r="J357" s="89"/>
      <c r="K357" s="89"/>
      <c r="L357" s="119"/>
    </row>
    <row r="358" spans="1:12" s="80" customFormat="1" ht="19.5" customHeight="1">
      <c r="A358" s="50" t="s">
        <v>165</v>
      </c>
      <c r="B358" s="83"/>
      <c r="C358" s="83">
        <v>492544.91</v>
      </c>
      <c r="D358" s="51"/>
      <c r="E358" s="65"/>
      <c r="F358" s="51"/>
      <c r="G358" s="89"/>
      <c r="H358" s="89"/>
      <c r="I358" s="89"/>
      <c r="J358" s="89"/>
      <c r="K358" s="89"/>
      <c r="L358" s="119"/>
    </row>
    <row r="359" spans="1:12" s="80" customFormat="1" ht="19.5" customHeight="1">
      <c r="A359" s="50" t="s">
        <v>166</v>
      </c>
      <c r="B359" s="83"/>
      <c r="C359" s="83">
        <v>663730.32</v>
      </c>
      <c r="D359" s="51"/>
      <c r="E359" s="65"/>
      <c r="F359" s="51"/>
      <c r="G359" s="89"/>
      <c r="H359" s="89"/>
      <c r="I359" s="89"/>
      <c r="J359" s="89"/>
      <c r="K359" s="89"/>
      <c r="L359" s="119"/>
    </row>
    <row r="360" spans="1:12" s="80" customFormat="1" ht="19.5" customHeight="1">
      <c r="A360" s="50" t="s">
        <v>167</v>
      </c>
      <c r="B360" s="83"/>
      <c r="C360" s="83">
        <v>501791.97</v>
      </c>
      <c r="D360" s="51"/>
      <c r="E360" s="65"/>
      <c r="F360" s="51"/>
      <c r="G360" s="89"/>
      <c r="H360" s="89"/>
      <c r="I360" s="89"/>
      <c r="J360" s="89"/>
      <c r="K360" s="89"/>
      <c r="L360" s="119"/>
    </row>
    <row r="361" spans="1:12" s="80" customFormat="1" ht="19.5" customHeight="1">
      <c r="A361" s="50" t="s">
        <v>168</v>
      </c>
      <c r="B361" s="83"/>
      <c r="C361" s="83">
        <v>790741.61</v>
      </c>
      <c r="D361" s="51"/>
      <c r="E361" s="65"/>
      <c r="F361" s="51"/>
      <c r="G361" s="89"/>
      <c r="H361" s="89"/>
      <c r="I361" s="89"/>
      <c r="J361" s="89"/>
      <c r="K361" s="89"/>
      <c r="L361" s="119"/>
    </row>
    <row r="362" spans="1:12" s="80" customFormat="1" ht="19.5" customHeight="1">
      <c r="A362" s="50" t="s">
        <v>130</v>
      </c>
      <c r="B362" s="83"/>
      <c r="C362" s="83">
        <v>682700.17</v>
      </c>
      <c r="D362" s="51"/>
      <c r="E362" s="65"/>
      <c r="F362" s="51"/>
      <c r="G362" s="89"/>
      <c r="H362" s="89"/>
      <c r="I362" s="89"/>
      <c r="J362" s="89"/>
      <c r="K362" s="89"/>
      <c r="L362" s="119"/>
    </row>
    <row r="363" spans="1:12" s="80" customFormat="1" ht="19.5" customHeight="1">
      <c r="A363" s="50" t="s">
        <v>169</v>
      </c>
      <c r="B363" s="83"/>
      <c r="C363" s="83">
        <v>795281.14</v>
      </c>
      <c r="D363" s="51"/>
      <c r="E363" s="65"/>
      <c r="F363" s="51"/>
      <c r="G363" s="89"/>
      <c r="H363" s="89"/>
      <c r="I363" s="89"/>
      <c r="J363" s="89"/>
      <c r="K363" s="89"/>
      <c r="L363" s="119"/>
    </row>
    <row r="364" spans="1:12" s="80" customFormat="1" ht="19.5" customHeight="1">
      <c r="A364" s="50" t="s">
        <v>197</v>
      </c>
      <c r="B364" s="83"/>
      <c r="C364" s="83">
        <v>262105.12</v>
      </c>
      <c r="D364" s="51"/>
      <c r="E364" s="65"/>
      <c r="F364" s="51"/>
      <c r="G364" s="89"/>
      <c r="H364" s="89"/>
      <c r="I364" s="89"/>
      <c r="J364" s="89"/>
      <c r="K364" s="89"/>
      <c r="L364" s="119"/>
    </row>
    <row r="365" spans="1:12" s="80" customFormat="1" ht="19.5" customHeight="1">
      <c r="A365" s="54" t="s">
        <v>198</v>
      </c>
      <c r="B365" s="84"/>
      <c r="C365" s="84">
        <v>392297.55</v>
      </c>
      <c r="D365" s="52"/>
      <c r="E365" s="67"/>
      <c r="F365" s="52"/>
      <c r="G365" s="89"/>
      <c r="H365" s="89"/>
      <c r="I365" s="89"/>
      <c r="J365" s="89"/>
      <c r="K365" s="89"/>
      <c r="L365" s="119"/>
    </row>
    <row r="366" spans="1:12" s="80" customFormat="1" ht="19.5" customHeight="1">
      <c r="A366" s="50" t="s">
        <v>199</v>
      </c>
      <c r="B366" s="83"/>
      <c r="C366" s="83">
        <v>513569.62</v>
      </c>
      <c r="D366" s="51"/>
      <c r="E366" s="65"/>
      <c r="F366" s="51"/>
      <c r="G366" s="89"/>
      <c r="H366" s="89"/>
      <c r="I366" s="89"/>
      <c r="J366" s="89"/>
      <c r="K366" s="89"/>
      <c r="L366" s="119"/>
    </row>
    <row r="367" spans="1:12" s="80" customFormat="1" ht="19.5" customHeight="1">
      <c r="A367" s="50" t="s">
        <v>200</v>
      </c>
      <c r="B367" s="83"/>
      <c r="C367" s="83">
        <v>304905.3</v>
      </c>
      <c r="D367" s="51"/>
      <c r="E367" s="65"/>
      <c r="F367" s="51"/>
      <c r="G367" s="89"/>
      <c r="H367" s="89"/>
      <c r="I367" s="89"/>
      <c r="J367" s="89"/>
      <c r="K367" s="89"/>
      <c r="L367" s="119"/>
    </row>
    <row r="368" spans="1:12" s="80" customFormat="1" ht="19.5" customHeight="1">
      <c r="A368" s="50" t="s">
        <v>201</v>
      </c>
      <c r="B368" s="83"/>
      <c r="C368" s="83">
        <v>411038.08</v>
      </c>
      <c r="D368" s="51"/>
      <c r="E368" s="65"/>
      <c r="F368" s="51"/>
      <c r="G368" s="89"/>
      <c r="H368" s="89"/>
      <c r="I368" s="89"/>
      <c r="J368" s="89"/>
      <c r="K368" s="89"/>
      <c r="L368" s="119"/>
    </row>
    <row r="369" spans="1:12" s="80" customFormat="1" ht="19.5" customHeight="1">
      <c r="A369" s="50" t="s">
        <v>202</v>
      </c>
      <c r="B369" s="83"/>
      <c r="C369" s="83">
        <v>611635.83</v>
      </c>
      <c r="D369" s="51"/>
      <c r="E369" s="65"/>
      <c r="F369" s="51"/>
      <c r="G369" s="89"/>
      <c r="H369" s="89"/>
      <c r="I369" s="89"/>
      <c r="J369" s="89"/>
      <c r="K369" s="89"/>
      <c r="L369" s="119"/>
    </row>
    <row r="370" spans="1:12" s="266" customFormat="1" ht="31.5" customHeight="1">
      <c r="A370" s="139" t="s">
        <v>86</v>
      </c>
      <c r="B370" s="137">
        <f>SUM(B338,B354)</f>
        <v>8705000</v>
      </c>
      <c r="C370" s="137">
        <f>SUM(C338,C354)</f>
        <v>9097540.56</v>
      </c>
      <c r="D370" s="137">
        <f>B370-C370</f>
        <v>-392540.5600000005</v>
      </c>
      <c r="E370" s="138">
        <f>C370/B370*100</f>
        <v>104.5093688684664</v>
      </c>
      <c r="F370" s="137">
        <f>SUM(F338:F354)</f>
        <v>0</v>
      </c>
      <c r="G370" s="89"/>
      <c r="H370" s="89"/>
      <c r="I370" s="89"/>
      <c r="J370" s="89"/>
      <c r="K370" s="89"/>
      <c r="L370" s="119"/>
    </row>
    <row r="371" spans="1:12" s="80" customFormat="1" ht="30" customHeight="1">
      <c r="A371" s="29" t="s">
        <v>142</v>
      </c>
      <c r="B371" s="85">
        <v>84000</v>
      </c>
      <c r="C371" s="85">
        <f>SUM(C372:C383)</f>
        <v>82842.16</v>
      </c>
      <c r="D371" s="19">
        <f>B371-C371</f>
        <v>1157.8399999999965</v>
      </c>
      <c r="E371" s="28">
        <f>C371/B371*100</f>
        <v>98.62161904761905</v>
      </c>
      <c r="F371" s="19">
        <v>0</v>
      </c>
      <c r="G371" s="89"/>
      <c r="H371" s="89"/>
      <c r="I371" s="89"/>
      <c r="J371" s="89"/>
      <c r="K371" s="89"/>
      <c r="L371" s="119"/>
    </row>
    <row r="372" spans="1:12" s="80" customFormat="1" ht="19.5" customHeight="1">
      <c r="A372" s="50" t="s">
        <v>162</v>
      </c>
      <c r="B372" s="83"/>
      <c r="C372" s="83">
        <v>1149.27</v>
      </c>
      <c r="D372" s="51"/>
      <c r="E372" s="65"/>
      <c r="F372" s="51"/>
      <c r="G372" s="89"/>
      <c r="H372" s="89"/>
      <c r="I372" s="89"/>
      <c r="J372" s="89"/>
      <c r="K372" s="89"/>
      <c r="L372" s="119"/>
    </row>
    <row r="373" spans="1:12" s="80" customFormat="1" ht="19.5" customHeight="1">
      <c r="A373" s="50" t="s">
        <v>163</v>
      </c>
      <c r="B373" s="83"/>
      <c r="C373" s="83">
        <v>725.92</v>
      </c>
      <c r="D373" s="51"/>
      <c r="E373" s="65"/>
      <c r="F373" s="51"/>
      <c r="G373" s="89"/>
      <c r="H373" s="89"/>
      <c r="I373" s="89"/>
      <c r="J373" s="89"/>
      <c r="K373" s="89"/>
      <c r="L373" s="119"/>
    </row>
    <row r="374" spans="1:12" s="80" customFormat="1" ht="19.5" customHeight="1">
      <c r="A374" s="50" t="s">
        <v>164</v>
      </c>
      <c r="B374" s="83"/>
      <c r="C374" s="83">
        <v>1300.83</v>
      </c>
      <c r="D374" s="51"/>
      <c r="E374" s="65"/>
      <c r="F374" s="51"/>
      <c r="G374" s="89"/>
      <c r="H374" s="89"/>
      <c r="I374" s="89"/>
      <c r="J374" s="89"/>
      <c r="K374" s="89"/>
      <c r="L374" s="119"/>
    </row>
    <row r="375" spans="1:12" s="80" customFormat="1" ht="19.5" customHeight="1">
      <c r="A375" s="50" t="s">
        <v>166</v>
      </c>
      <c r="B375" s="83"/>
      <c r="C375" s="83">
        <v>932.25</v>
      </c>
      <c r="D375" s="51"/>
      <c r="E375" s="65"/>
      <c r="F375" s="51"/>
      <c r="G375" s="89"/>
      <c r="H375" s="89"/>
      <c r="I375" s="89"/>
      <c r="J375" s="89"/>
      <c r="K375" s="89"/>
      <c r="L375" s="119"/>
    </row>
    <row r="376" spans="1:12" s="80" customFormat="1" ht="19.5" customHeight="1">
      <c r="A376" s="50" t="s">
        <v>167</v>
      </c>
      <c r="B376" s="83"/>
      <c r="C376" s="83">
        <v>1814.46</v>
      </c>
      <c r="D376" s="51"/>
      <c r="E376" s="65"/>
      <c r="F376" s="51"/>
      <c r="G376" s="89"/>
      <c r="H376" s="89"/>
      <c r="I376" s="89"/>
      <c r="J376" s="89"/>
      <c r="K376" s="89"/>
      <c r="L376" s="119"/>
    </row>
    <row r="377" spans="1:12" s="80" customFormat="1" ht="19.5" customHeight="1">
      <c r="A377" s="50" t="s">
        <v>168</v>
      </c>
      <c r="B377" s="83"/>
      <c r="C377" s="83">
        <v>1588.65</v>
      </c>
      <c r="D377" s="51"/>
      <c r="E377" s="65"/>
      <c r="F377" s="51"/>
      <c r="G377" s="89"/>
      <c r="H377" s="89"/>
      <c r="I377" s="89"/>
      <c r="J377" s="89"/>
      <c r="K377" s="89"/>
      <c r="L377" s="119"/>
    </row>
    <row r="378" spans="1:12" s="80" customFormat="1" ht="19.5" customHeight="1">
      <c r="A378" s="50" t="s">
        <v>130</v>
      </c>
      <c r="B378" s="83"/>
      <c r="C378" s="83">
        <v>15042.92</v>
      </c>
      <c r="D378" s="51"/>
      <c r="E378" s="65"/>
      <c r="F378" s="51"/>
      <c r="G378" s="89"/>
      <c r="H378" s="89"/>
      <c r="I378" s="89"/>
      <c r="J378" s="89"/>
      <c r="K378" s="89"/>
      <c r="L378" s="119"/>
    </row>
    <row r="379" spans="1:12" s="80" customFormat="1" ht="19.5" customHeight="1">
      <c r="A379" s="50" t="s">
        <v>197</v>
      </c>
      <c r="B379" s="83"/>
      <c r="C379" s="83">
        <v>3737.21</v>
      </c>
      <c r="D379" s="51"/>
      <c r="E379" s="65"/>
      <c r="F379" s="51"/>
      <c r="G379" s="89"/>
      <c r="H379" s="89"/>
      <c r="I379" s="89"/>
      <c r="J379" s="89"/>
      <c r="K379" s="89"/>
      <c r="L379" s="119"/>
    </row>
    <row r="380" spans="1:12" s="80" customFormat="1" ht="19.5" customHeight="1">
      <c r="A380" s="50" t="s">
        <v>199</v>
      </c>
      <c r="B380" s="83"/>
      <c r="C380" s="83">
        <v>7862.4</v>
      </c>
      <c r="D380" s="51"/>
      <c r="E380" s="65"/>
      <c r="F380" s="51"/>
      <c r="G380" s="89"/>
      <c r="H380" s="89"/>
      <c r="I380" s="89"/>
      <c r="J380" s="89"/>
      <c r="K380" s="89"/>
      <c r="L380" s="119"/>
    </row>
    <row r="381" spans="1:12" s="80" customFormat="1" ht="19.5" customHeight="1">
      <c r="A381" s="50" t="s">
        <v>200</v>
      </c>
      <c r="B381" s="83"/>
      <c r="C381" s="83">
        <v>27529.74</v>
      </c>
      <c r="D381" s="51"/>
      <c r="E381" s="65"/>
      <c r="F381" s="51"/>
      <c r="G381" s="89"/>
      <c r="H381" s="89"/>
      <c r="I381" s="89"/>
      <c r="J381" s="89"/>
      <c r="K381" s="89"/>
      <c r="L381" s="119"/>
    </row>
    <row r="382" spans="1:12" s="80" customFormat="1" ht="19.5" customHeight="1">
      <c r="A382" s="50" t="s">
        <v>201</v>
      </c>
      <c r="B382" s="83"/>
      <c r="C382" s="83">
        <v>15737.19</v>
      </c>
      <c r="D382" s="51"/>
      <c r="E382" s="65"/>
      <c r="F382" s="51"/>
      <c r="G382" s="89"/>
      <c r="H382" s="89"/>
      <c r="I382" s="89"/>
      <c r="J382" s="89"/>
      <c r="K382" s="89"/>
      <c r="L382" s="119"/>
    </row>
    <row r="383" spans="1:12" s="80" customFormat="1" ht="19.5" customHeight="1">
      <c r="A383" s="54" t="s">
        <v>202</v>
      </c>
      <c r="B383" s="84"/>
      <c r="C383" s="84">
        <v>5421.32</v>
      </c>
      <c r="D383" s="52"/>
      <c r="E383" s="67"/>
      <c r="F383" s="52"/>
      <c r="G383" s="89"/>
      <c r="H383" s="89"/>
      <c r="I383" s="89"/>
      <c r="J383" s="89"/>
      <c r="K383" s="89"/>
      <c r="L383" s="119"/>
    </row>
    <row r="384" spans="1:12" s="80" customFormat="1" ht="30" customHeight="1">
      <c r="A384" s="29" t="s">
        <v>68</v>
      </c>
      <c r="B384" s="85">
        <v>375000</v>
      </c>
      <c r="C384" s="85">
        <f>SUM(C385:C396)</f>
        <v>662737.65</v>
      </c>
      <c r="D384" s="19">
        <f>B384-C384</f>
        <v>-287737.65</v>
      </c>
      <c r="E384" s="28">
        <f>C384/B384*100</f>
        <v>176.73004</v>
      </c>
      <c r="F384" s="19">
        <v>0</v>
      </c>
      <c r="G384" s="89"/>
      <c r="H384" s="89"/>
      <c r="I384" s="89"/>
      <c r="J384" s="89"/>
      <c r="K384" s="89"/>
      <c r="L384" s="119"/>
    </row>
    <row r="385" spans="1:12" s="80" customFormat="1" ht="19.5" customHeight="1">
      <c r="A385" s="50" t="s">
        <v>162</v>
      </c>
      <c r="B385" s="83"/>
      <c r="C385" s="83">
        <v>9194.17</v>
      </c>
      <c r="D385" s="541" t="s">
        <v>117</v>
      </c>
      <c r="E385" s="65"/>
      <c r="F385" s="51"/>
      <c r="G385" s="89"/>
      <c r="H385" s="89"/>
      <c r="I385" s="89"/>
      <c r="J385" s="89"/>
      <c r="K385" s="89"/>
      <c r="L385" s="119"/>
    </row>
    <row r="386" spans="1:12" s="80" customFormat="1" ht="19.5" customHeight="1">
      <c r="A386" s="50" t="s">
        <v>163</v>
      </c>
      <c r="B386" s="83"/>
      <c r="C386" s="83">
        <v>5807.18</v>
      </c>
      <c r="D386" s="541"/>
      <c r="E386" s="65"/>
      <c r="F386" s="51"/>
      <c r="G386" s="89"/>
      <c r="H386" s="89"/>
      <c r="I386" s="89"/>
      <c r="J386" s="89"/>
      <c r="K386" s="89"/>
      <c r="L386" s="119"/>
    </row>
    <row r="387" spans="1:12" s="80" customFormat="1" ht="19.5" customHeight="1">
      <c r="A387" s="50" t="s">
        <v>164</v>
      </c>
      <c r="B387" s="83"/>
      <c r="C387" s="83">
        <v>10406.69</v>
      </c>
      <c r="D387" s="51"/>
      <c r="E387" s="65"/>
      <c r="F387" s="51"/>
      <c r="G387" s="89"/>
      <c r="H387" s="89"/>
      <c r="I387" s="89"/>
      <c r="J387" s="89"/>
      <c r="K387" s="89"/>
      <c r="L387" s="119"/>
    </row>
    <row r="388" spans="1:12" s="80" customFormat="1" ht="19.5" customHeight="1">
      <c r="A388" s="54" t="s">
        <v>166</v>
      </c>
      <c r="B388" s="84"/>
      <c r="C388" s="84">
        <v>7458.04</v>
      </c>
      <c r="D388" s="52"/>
      <c r="E388" s="67"/>
      <c r="F388" s="52"/>
      <c r="G388" s="89"/>
      <c r="H388" s="89"/>
      <c r="I388" s="89"/>
      <c r="J388" s="89"/>
      <c r="K388" s="89"/>
      <c r="L388" s="119"/>
    </row>
    <row r="389" spans="1:12" s="80" customFormat="1" ht="16.5" customHeight="1">
      <c r="A389" s="50" t="s">
        <v>167</v>
      </c>
      <c r="B389" s="83"/>
      <c r="C389" s="83">
        <v>14516.03</v>
      </c>
      <c r="D389" s="51"/>
      <c r="E389" s="65"/>
      <c r="F389" s="51"/>
      <c r="G389" s="89"/>
      <c r="H389" s="89"/>
      <c r="I389" s="89"/>
      <c r="J389" s="89"/>
      <c r="K389" s="89"/>
      <c r="L389" s="119"/>
    </row>
    <row r="390" spans="1:12" s="80" customFormat="1" ht="16.5" customHeight="1">
      <c r="A390" s="50" t="s">
        <v>168</v>
      </c>
      <c r="B390" s="83"/>
      <c r="C390" s="83">
        <v>12709.2</v>
      </c>
      <c r="D390" s="51"/>
      <c r="E390" s="65"/>
      <c r="F390" s="51"/>
      <c r="G390" s="89"/>
      <c r="H390" s="89"/>
      <c r="I390" s="89"/>
      <c r="J390" s="89"/>
      <c r="K390" s="89"/>
      <c r="L390" s="119"/>
    </row>
    <row r="391" spans="1:12" s="80" customFormat="1" ht="16.5" customHeight="1">
      <c r="A391" s="50" t="s">
        <v>130</v>
      </c>
      <c r="B391" s="83"/>
      <c r="C391" s="83">
        <v>120343.04</v>
      </c>
      <c r="D391" s="51"/>
      <c r="E391" s="65"/>
      <c r="F391" s="51"/>
      <c r="G391" s="89"/>
      <c r="H391" s="89"/>
      <c r="I391" s="89"/>
      <c r="J391" s="89"/>
      <c r="K391" s="89"/>
      <c r="L391" s="119"/>
    </row>
    <row r="392" spans="1:12" s="80" customFormat="1" ht="16.5" customHeight="1">
      <c r="A392" s="50" t="s">
        <v>197</v>
      </c>
      <c r="B392" s="83"/>
      <c r="C392" s="83">
        <v>29897.99</v>
      </c>
      <c r="D392" s="51"/>
      <c r="E392" s="65"/>
      <c r="F392" s="51"/>
      <c r="G392" s="89"/>
      <c r="H392" s="89"/>
      <c r="I392" s="89"/>
      <c r="J392" s="89"/>
      <c r="K392" s="89"/>
      <c r="L392" s="119"/>
    </row>
    <row r="393" spans="1:12" s="80" customFormat="1" ht="16.5" customHeight="1">
      <c r="A393" s="50" t="s">
        <v>199</v>
      </c>
      <c r="B393" s="83"/>
      <c r="C393" s="83">
        <v>62899.2</v>
      </c>
      <c r="D393" s="51"/>
      <c r="E393" s="65"/>
      <c r="F393" s="51"/>
      <c r="G393" s="89"/>
      <c r="H393" s="89"/>
      <c r="I393" s="89"/>
      <c r="J393" s="89"/>
      <c r="K393" s="89"/>
      <c r="L393" s="119"/>
    </row>
    <row r="394" spans="1:12" s="80" customFormat="1" ht="16.5" customHeight="1">
      <c r="A394" s="50" t="s">
        <v>200</v>
      </c>
      <c r="B394" s="83"/>
      <c r="C394" s="83">
        <v>220237.91</v>
      </c>
      <c r="D394" s="51"/>
      <c r="E394" s="65"/>
      <c r="F394" s="51"/>
      <c r="G394" s="89"/>
      <c r="H394" s="89"/>
      <c r="I394" s="89"/>
      <c r="J394" s="89"/>
      <c r="K394" s="89"/>
      <c r="L394" s="119"/>
    </row>
    <row r="395" spans="1:12" s="80" customFormat="1" ht="16.5" customHeight="1">
      <c r="A395" s="50" t="s">
        <v>201</v>
      </c>
      <c r="B395" s="83"/>
      <c r="C395" s="83">
        <v>125897.67</v>
      </c>
      <c r="D395" s="51"/>
      <c r="E395" s="65"/>
      <c r="F395" s="51"/>
      <c r="G395" s="89"/>
      <c r="H395" s="89"/>
      <c r="I395" s="89"/>
      <c r="J395" s="89"/>
      <c r="K395" s="89"/>
      <c r="L395" s="119"/>
    </row>
    <row r="396" spans="1:12" s="80" customFormat="1" ht="16.5" customHeight="1">
      <c r="A396" s="50" t="s">
        <v>202</v>
      </c>
      <c r="B396" s="83"/>
      <c r="C396" s="83">
        <v>43370.53</v>
      </c>
      <c r="D396" s="51"/>
      <c r="E396" s="65"/>
      <c r="F396" s="51"/>
      <c r="G396" s="89"/>
      <c r="H396" s="89"/>
      <c r="I396" s="89"/>
      <c r="J396" s="89"/>
      <c r="K396" s="89"/>
      <c r="L396" s="119"/>
    </row>
    <row r="397" spans="1:12" s="266" customFormat="1" ht="30.75" customHeight="1">
      <c r="A397" s="139" t="s">
        <v>89</v>
      </c>
      <c r="B397" s="137">
        <f>SUM(B371,B384)</f>
        <v>459000</v>
      </c>
      <c r="C397" s="137">
        <f>SUM(C371,C384)</f>
        <v>745579.81</v>
      </c>
      <c r="D397" s="137">
        <f>B397-C397</f>
        <v>-286579.81000000006</v>
      </c>
      <c r="E397" s="138">
        <f>C397/B397*100</f>
        <v>162.43568845315906</v>
      </c>
      <c r="F397" s="137">
        <f>SUM(F371:F384)</f>
        <v>0</v>
      </c>
      <c r="G397" s="89"/>
      <c r="H397" s="89"/>
      <c r="I397" s="89"/>
      <c r="J397" s="89"/>
      <c r="K397" s="89"/>
      <c r="L397" s="119"/>
    </row>
    <row r="398" spans="1:12" s="266" customFormat="1" ht="29.25" customHeight="1">
      <c r="A398" s="161" t="s">
        <v>105</v>
      </c>
      <c r="B398" s="159">
        <f>SUM(B370,B397)</f>
        <v>9164000</v>
      </c>
      <c r="C398" s="159">
        <f>SUM(C370,C397)</f>
        <v>9843120.370000001</v>
      </c>
      <c r="D398" s="159">
        <f>B398-C398</f>
        <v>-679120.370000001</v>
      </c>
      <c r="E398" s="160">
        <f>C398/B398*100</f>
        <v>107.41074170667832</v>
      </c>
      <c r="F398" s="159">
        <f>SUM(F370)</f>
        <v>0</v>
      </c>
      <c r="G398" s="89"/>
      <c r="H398" s="89"/>
      <c r="I398" s="89"/>
      <c r="J398" s="89"/>
      <c r="K398" s="89"/>
      <c r="L398" s="119"/>
    </row>
    <row r="399" spans="1:12" s="284" customFormat="1" ht="36" customHeight="1">
      <c r="A399" s="37" t="s">
        <v>143</v>
      </c>
      <c r="B399" s="278"/>
      <c r="C399" s="278"/>
      <c r="D399" s="279"/>
      <c r="E399" s="280"/>
      <c r="F399" s="281"/>
      <c r="G399" s="282"/>
      <c r="H399" s="282"/>
      <c r="I399" s="282"/>
      <c r="J399" s="282"/>
      <c r="K399" s="282"/>
      <c r="L399" s="283"/>
    </row>
    <row r="400" spans="1:12" s="80" customFormat="1" ht="24.75" customHeight="1">
      <c r="A400" s="77" t="s">
        <v>72</v>
      </c>
      <c r="B400" s="86">
        <v>442100</v>
      </c>
      <c r="C400" s="86">
        <v>0</v>
      </c>
      <c r="D400" s="21">
        <f>B400-C400</f>
        <v>442100</v>
      </c>
      <c r="E400" s="31">
        <f>C400/B400*100</f>
        <v>0</v>
      </c>
      <c r="F400" s="21">
        <v>0</v>
      </c>
      <c r="G400" s="89"/>
      <c r="H400" s="89"/>
      <c r="I400" s="89"/>
      <c r="J400" s="89"/>
      <c r="K400" s="89"/>
      <c r="L400" s="119"/>
    </row>
    <row r="401" spans="1:12" s="80" customFormat="1" ht="24.75" customHeight="1">
      <c r="A401" s="77" t="s">
        <v>75</v>
      </c>
      <c r="B401" s="86">
        <v>12900000</v>
      </c>
      <c r="C401" s="86">
        <v>0</v>
      </c>
      <c r="D401" s="21">
        <f>B401-C401</f>
        <v>12900000</v>
      </c>
      <c r="E401" s="31">
        <f>C401/B401*100</f>
        <v>0</v>
      </c>
      <c r="F401" s="21">
        <v>0</v>
      </c>
      <c r="G401" s="89"/>
      <c r="H401" s="89"/>
      <c r="I401" s="89"/>
      <c r="J401" s="89"/>
      <c r="K401" s="89"/>
      <c r="L401" s="119"/>
    </row>
    <row r="402" spans="1:12" s="266" customFormat="1" ht="27.75" customHeight="1">
      <c r="A402" s="110" t="s">
        <v>86</v>
      </c>
      <c r="B402" s="96">
        <f>SUM(B400,B401)</f>
        <v>13342100</v>
      </c>
      <c r="C402" s="96">
        <f>SUM(C400,C401)</f>
        <v>0</v>
      </c>
      <c r="D402" s="97">
        <f>B402-C402</f>
        <v>13342100</v>
      </c>
      <c r="E402" s="113">
        <f>C402/B402*100</f>
        <v>0</v>
      </c>
      <c r="F402" s="114">
        <f>SUM(F400:F401)</f>
        <v>0</v>
      </c>
      <c r="G402" s="89"/>
      <c r="H402" s="89"/>
      <c r="I402" s="89"/>
      <c r="J402" s="89"/>
      <c r="K402" s="89"/>
      <c r="L402" s="119"/>
    </row>
    <row r="403" spans="1:12" s="266" customFormat="1" ht="30" customHeight="1">
      <c r="A403" s="157" t="s">
        <v>322</v>
      </c>
      <c r="B403" s="158">
        <f>SUM(B402)</f>
        <v>13342100</v>
      </c>
      <c r="C403" s="158">
        <f>SUM(C402)</f>
        <v>0</v>
      </c>
      <c r="D403" s="159">
        <f>B403-C403</f>
        <v>13342100</v>
      </c>
      <c r="E403" s="160">
        <f>C403/B403*100</f>
        <v>0</v>
      </c>
      <c r="F403" s="159">
        <f>SUM(F402)</f>
        <v>0</v>
      </c>
      <c r="G403" s="89"/>
      <c r="H403" s="89"/>
      <c r="I403" s="89"/>
      <c r="J403" s="89"/>
      <c r="K403" s="89"/>
      <c r="L403" s="119"/>
    </row>
    <row r="404" spans="1:12" s="80" customFormat="1" ht="34.5" customHeight="1">
      <c r="A404" s="37" t="s">
        <v>144</v>
      </c>
      <c r="B404" s="278"/>
      <c r="C404" s="82"/>
      <c r="D404" s="33"/>
      <c r="E404" s="59"/>
      <c r="F404" s="58"/>
      <c r="G404" s="89"/>
      <c r="H404" s="89"/>
      <c r="I404" s="89"/>
      <c r="J404" s="89"/>
      <c r="K404" s="89"/>
      <c r="L404" s="119"/>
    </row>
    <row r="405" spans="1:12" s="80" customFormat="1" ht="24.75" customHeight="1">
      <c r="A405" s="77" t="s">
        <v>72</v>
      </c>
      <c r="B405" s="86">
        <v>15000</v>
      </c>
      <c r="C405" s="86">
        <v>13194.53</v>
      </c>
      <c r="D405" s="21">
        <f>B405-C405</f>
        <v>1805.4699999999993</v>
      </c>
      <c r="E405" s="31">
        <f>C405/B405*100</f>
        <v>87.96353333333333</v>
      </c>
      <c r="F405" s="21">
        <v>21763.33</v>
      </c>
      <c r="G405" s="89"/>
      <c r="H405" s="89"/>
      <c r="I405" s="89"/>
      <c r="J405" s="89"/>
      <c r="K405" s="89"/>
      <c r="L405" s="119"/>
    </row>
    <row r="406" spans="1:12" s="80" customFormat="1" ht="24.75" customHeight="1">
      <c r="A406" s="29" t="s">
        <v>75</v>
      </c>
      <c r="B406" s="85">
        <v>133000</v>
      </c>
      <c r="C406" s="85">
        <v>118807.58</v>
      </c>
      <c r="D406" s="19">
        <f>B406-C406</f>
        <v>14192.419999999998</v>
      </c>
      <c r="E406" s="28">
        <f>C406/B406*100</f>
        <v>89.329007518797</v>
      </c>
      <c r="F406" s="19">
        <v>195676.08</v>
      </c>
      <c r="G406" s="89"/>
      <c r="H406" s="89"/>
      <c r="I406" s="89"/>
      <c r="J406" s="89"/>
      <c r="K406" s="89"/>
      <c r="L406" s="119"/>
    </row>
    <row r="407" spans="1:12" s="266" customFormat="1" ht="27.75" customHeight="1">
      <c r="A407" s="140" t="s">
        <v>86</v>
      </c>
      <c r="B407" s="136">
        <f>SUM(B405,B406)</f>
        <v>148000</v>
      </c>
      <c r="C407" s="136">
        <f>SUM(C405,C406)</f>
        <v>132002.11000000002</v>
      </c>
      <c r="D407" s="137">
        <f>B407-C407</f>
        <v>15997.889999999985</v>
      </c>
      <c r="E407" s="138">
        <f>C407/B407*100</f>
        <v>89.19061486486487</v>
      </c>
      <c r="F407" s="137">
        <f>SUM(F405:F406)</f>
        <v>217439.40999999997</v>
      </c>
      <c r="G407" s="89"/>
      <c r="H407" s="89"/>
      <c r="I407" s="89"/>
      <c r="J407" s="89"/>
      <c r="K407" s="89"/>
      <c r="L407" s="119"/>
    </row>
    <row r="408" spans="1:12" s="266" customFormat="1" ht="31.5" customHeight="1">
      <c r="A408" s="161" t="s">
        <v>106</v>
      </c>
      <c r="B408" s="159">
        <f>SUM(B407)</f>
        <v>148000</v>
      </c>
      <c r="C408" s="159">
        <f>SUM(C407)</f>
        <v>132002.11000000002</v>
      </c>
      <c r="D408" s="159">
        <f>B408-C408</f>
        <v>15997.889999999985</v>
      </c>
      <c r="E408" s="160">
        <f>C408/B408*100</f>
        <v>89.19061486486487</v>
      </c>
      <c r="F408" s="159">
        <f>SUM(F407)</f>
        <v>217439.40999999997</v>
      </c>
      <c r="G408" s="89"/>
      <c r="H408" s="89"/>
      <c r="I408" s="89"/>
      <c r="J408" s="89"/>
      <c r="K408" s="89"/>
      <c r="L408" s="119"/>
    </row>
    <row r="409" spans="1:12" s="80" customFormat="1" ht="34.5" customHeight="1">
      <c r="A409" s="37" t="s">
        <v>132</v>
      </c>
      <c r="B409" s="82"/>
      <c r="C409" s="82"/>
      <c r="D409" s="33"/>
      <c r="E409" s="59"/>
      <c r="F409" s="58"/>
      <c r="G409" s="89"/>
      <c r="H409" s="89"/>
      <c r="I409" s="89"/>
      <c r="J409" s="89"/>
      <c r="K409" s="89"/>
      <c r="L409" s="119"/>
    </row>
    <row r="410" spans="1:12" s="80" customFormat="1" ht="24.75" customHeight="1">
      <c r="A410" s="29" t="s">
        <v>107</v>
      </c>
      <c r="B410" s="85">
        <f>SUM(B412,B414)</f>
        <v>10788319.01</v>
      </c>
      <c r="C410" s="85">
        <f>SUM(C411:C474)</f>
        <v>5384798.679999999</v>
      </c>
      <c r="D410" s="9">
        <f>B410-C410</f>
        <v>5403520.330000001</v>
      </c>
      <c r="E410" s="10">
        <f>C410/B410*100</f>
        <v>49.91323184834149</v>
      </c>
      <c r="F410" s="9">
        <v>5849328.61</v>
      </c>
      <c r="G410" s="89"/>
      <c r="H410" s="89"/>
      <c r="I410" s="89"/>
      <c r="J410" s="89"/>
      <c r="K410" s="89"/>
      <c r="L410" s="119"/>
    </row>
    <row r="411" spans="1:12" s="80" customFormat="1" ht="19.5" customHeight="1">
      <c r="A411" s="50" t="s">
        <v>170</v>
      </c>
      <c r="B411" s="166" t="s">
        <v>139</v>
      </c>
      <c r="C411" s="83"/>
      <c r="D411" s="190"/>
      <c r="E411" s="43"/>
      <c r="F411" s="41"/>
      <c r="G411" s="89"/>
      <c r="H411" s="89"/>
      <c r="I411" s="89"/>
      <c r="J411" s="89"/>
      <c r="K411" s="89"/>
      <c r="L411" s="119"/>
    </row>
    <row r="412" spans="1:12" s="80" customFormat="1" ht="19.5" customHeight="1">
      <c r="A412" s="50" t="s">
        <v>171</v>
      </c>
      <c r="B412" s="83">
        <v>10016051</v>
      </c>
      <c r="C412" s="83">
        <v>181713.7</v>
      </c>
      <c r="D412" s="190"/>
      <c r="E412" s="43"/>
      <c r="F412" s="41"/>
      <c r="G412" s="89"/>
      <c r="H412" s="89"/>
      <c r="I412" s="89"/>
      <c r="J412" s="89"/>
      <c r="K412" s="89"/>
      <c r="L412" s="119"/>
    </row>
    <row r="413" spans="1:12" s="80" customFormat="1" ht="19.5" customHeight="1">
      <c r="A413" s="50" t="s">
        <v>172</v>
      </c>
      <c r="B413" s="166" t="s">
        <v>140</v>
      </c>
      <c r="C413" s="83">
        <v>101758.42</v>
      </c>
      <c r="D413" s="227"/>
      <c r="E413" s="43"/>
      <c r="F413" s="41"/>
      <c r="G413" s="89"/>
      <c r="H413" s="89"/>
      <c r="I413" s="89"/>
      <c r="J413" s="89"/>
      <c r="K413" s="89"/>
      <c r="L413" s="119"/>
    </row>
    <row r="414" spans="1:12" s="80" customFormat="1" ht="19.5" customHeight="1">
      <c r="A414" s="50" t="s">
        <v>173</v>
      </c>
      <c r="B414" s="83">
        <v>772268.01</v>
      </c>
      <c r="C414" s="83">
        <v>39974.01</v>
      </c>
      <c r="D414" s="41"/>
      <c r="E414" s="43"/>
      <c r="F414" s="41"/>
      <c r="G414" s="89"/>
      <c r="H414" s="89"/>
      <c r="I414" s="89"/>
      <c r="J414" s="89"/>
      <c r="K414" s="89"/>
      <c r="L414" s="119"/>
    </row>
    <row r="415" spans="1:12" s="80" customFormat="1" ht="19.5" customHeight="1">
      <c r="A415" s="50" t="s">
        <v>174</v>
      </c>
      <c r="B415" s="83"/>
      <c r="C415" s="83">
        <v>12045.67</v>
      </c>
      <c r="D415" s="41"/>
      <c r="E415" s="43"/>
      <c r="F415" s="41"/>
      <c r="G415" s="89"/>
      <c r="H415" s="89"/>
      <c r="I415" s="89"/>
      <c r="J415" s="89"/>
      <c r="K415" s="89"/>
      <c r="L415" s="119"/>
    </row>
    <row r="416" spans="1:12" s="80" customFormat="1" ht="19.5" customHeight="1">
      <c r="A416" s="50" t="s">
        <v>175</v>
      </c>
      <c r="B416" s="83"/>
      <c r="C416" s="83">
        <v>65165.1</v>
      </c>
      <c r="D416" s="41"/>
      <c r="E416" s="43"/>
      <c r="F416" s="41"/>
      <c r="G416" s="89"/>
      <c r="H416" s="89"/>
      <c r="I416" s="89"/>
      <c r="J416" s="89"/>
      <c r="K416" s="89"/>
      <c r="L416" s="119"/>
    </row>
    <row r="417" spans="1:12" s="80" customFormat="1" ht="19.5" customHeight="1">
      <c r="A417" s="50" t="s">
        <v>176</v>
      </c>
      <c r="B417" s="83"/>
      <c r="C417" s="83">
        <v>45570</v>
      </c>
      <c r="D417" s="41"/>
      <c r="E417" s="43"/>
      <c r="F417" s="41"/>
      <c r="G417" s="89"/>
      <c r="H417" s="89"/>
      <c r="I417" s="89"/>
      <c r="J417" s="89"/>
      <c r="K417" s="89"/>
      <c r="L417" s="119"/>
    </row>
    <row r="418" spans="1:12" s="80" customFormat="1" ht="19.5" customHeight="1">
      <c r="A418" s="50" t="s">
        <v>177</v>
      </c>
      <c r="B418" s="83"/>
      <c r="C418" s="83">
        <v>41013</v>
      </c>
      <c r="D418" s="41"/>
      <c r="E418" s="43"/>
      <c r="F418" s="41"/>
      <c r="G418" s="89"/>
      <c r="H418" s="89"/>
      <c r="I418" s="89"/>
      <c r="J418" s="89"/>
      <c r="K418" s="89"/>
      <c r="L418" s="119"/>
    </row>
    <row r="419" spans="1:12" s="80" customFormat="1" ht="19.5" customHeight="1">
      <c r="A419" s="50" t="s">
        <v>178</v>
      </c>
      <c r="B419" s="83"/>
      <c r="C419" s="83">
        <v>22598.67</v>
      </c>
      <c r="D419" s="41"/>
      <c r="E419" s="43"/>
      <c r="F419" s="41"/>
      <c r="G419" s="89"/>
      <c r="H419" s="89"/>
      <c r="I419" s="89"/>
      <c r="J419" s="89"/>
      <c r="K419" s="89"/>
      <c r="L419" s="119"/>
    </row>
    <row r="420" spans="1:12" s="80" customFormat="1" ht="19.5" customHeight="1">
      <c r="A420" s="50" t="s">
        <v>179</v>
      </c>
      <c r="B420" s="83"/>
      <c r="C420" s="83">
        <v>3753.87</v>
      </c>
      <c r="D420" s="41"/>
      <c r="E420" s="43"/>
      <c r="F420" s="41"/>
      <c r="G420" s="89"/>
      <c r="H420" s="89"/>
      <c r="I420" s="89"/>
      <c r="J420" s="89"/>
      <c r="K420" s="89"/>
      <c r="L420" s="119"/>
    </row>
    <row r="421" spans="1:12" s="80" customFormat="1" ht="19.5" customHeight="1">
      <c r="A421" s="50" t="s">
        <v>180</v>
      </c>
      <c r="B421" s="83"/>
      <c r="C421" s="83">
        <v>4649.27</v>
      </c>
      <c r="D421" s="41"/>
      <c r="E421" s="43"/>
      <c r="F421" s="41"/>
      <c r="G421" s="89"/>
      <c r="H421" s="89"/>
      <c r="I421" s="89"/>
      <c r="J421" s="89"/>
      <c r="K421" s="89"/>
      <c r="L421" s="119"/>
    </row>
    <row r="422" spans="1:12" s="80" customFormat="1" ht="19.5" customHeight="1">
      <c r="A422" s="50" t="s">
        <v>181</v>
      </c>
      <c r="B422" s="83"/>
      <c r="C422" s="83">
        <v>100078.13</v>
      </c>
      <c r="D422" s="41"/>
      <c r="E422" s="43"/>
      <c r="F422" s="41"/>
      <c r="G422" s="89"/>
      <c r="H422" s="89"/>
      <c r="I422" s="89"/>
      <c r="J422" s="89"/>
      <c r="K422" s="89"/>
      <c r="L422" s="119"/>
    </row>
    <row r="423" spans="1:12" s="80" customFormat="1" ht="19.5" customHeight="1">
      <c r="A423" s="50" t="s">
        <v>182</v>
      </c>
      <c r="B423" s="83"/>
      <c r="C423" s="83">
        <v>17545.13</v>
      </c>
      <c r="D423" s="41"/>
      <c r="E423" s="43"/>
      <c r="F423" s="41"/>
      <c r="G423" s="89"/>
      <c r="H423" s="89"/>
      <c r="I423" s="89"/>
      <c r="J423" s="89"/>
      <c r="K423" s="89"/>
      <c r="L423" s="119"/>
    </row>
    <row r="424" spans="1:12" s="80" customFormat="1" ht="19.5" customHeight="1">
      <c r="A424" s="50" t="s">
        <v>183</v>
      </c>
      <c r="B424" s="83"/>
      <c r="C424" s="83">
        <v>16024.32</v>
      </c>
      <c r="D424" s="41"/>
      <c r="E424" s="43"/>
      <c r="F424" s="41"/>
      <c r="G424" s="89"/>
      <c r="H424" s="89"/>
      <c r="I424" s="89"/>
      <c r="J424" s="89"/>
      <c r="K424" s="89"/>
      <c r="L424" s="119"/>
    </row>
    <row r="425" spans="1:12" s="80" customFormat="1" ht="19.5" customHeight="1">
      <c r="A425" s="50" t="s">
        <v>184</v>
      </c>
      <c r="B425" s="83"/>
      <c r="C425" s="83">
        <v>110893</v>
      </c>
      <c r="D425" s="41"/>
      <c r="E425" s="43"/>
      <c r="F425" s="41"/>
      <c r="G425" s="89"/>
      <c r="H425" s="89"/>
      <c r="I425" s="89"/>
      <c r="J425" s="89"/>
      <c r="K425" s="89"/>
      <c r="L425" s="119"/>
    </row>
    <row r="426" spans="1:12" s="80" customFormat="1" ht="19.5" customHeight="1">
      <c r="A426" s="50" t="s">
        <v>185</v>
      </c>
      <c r="B426" s="83"/>
      <c r="C426" s="83">
        <v>35427.75</v>
      </c>
      <c r="D426" s="41"/>
      <c r="E426" s="43"/>
      <c r="F426" s="41"/>
      <c r="G426" s="89"/>
      <c r="H426" s="89"/>
      <c r="I426" s="89"/>
      <c r="J426" s="89"/>
      <c r="K426" s="89"/>
      <c r="L426" s="119"/>
    </row>
    <row r="427" spans="1:12" s="80" customFormat="1" ht="19.5" customHeight="1">
      <c r="A427" s="50" t="s">
        <v>203</v>
      </c>
      <c r="B427" s="83"/>
      <c r="C427" s="83"/>
      <c r="D427" s="41"/>
      <c r="E427" s="43"/>
      <c r="F427" s="41"/>
      <c r="G427" s="89"/>
      <c r="H427" s="89"/>
      <c r="I427" s="89"/>
      <c r="J427" s="89"/>
      <c r="K427" s="89"/>
      <c r="L427" s="119"/>
    </row>
    <row r="428" spans="1:12" s="80" customFormat="1" ht="19.5" customHeight="1">
      <c r="A428" s="50" t="s">
        <v>231</v>
      </c>
      <c r="B428" s="83"/>
      <c r="C428" s="83">
        <v>86570.62</v>
      </c>
      <c r="D428" s="41"/>
      <c r="E428" s="43"/>
      <c r="F428" s="41"/>
      <c r="G428" s="89"/>
      <c r="H428" s="89"/>
      <c r="I428" s="89"/>
      <c r="J428" s="89"/>
      <c r="K428" s="89"/>
      <c r="L428" s="119"/>
    </row>
    <row r="429" spans="1:12" s="80" customFormat="1" ht="19.5" customHeight="1">
      <c r="A429" s="50" t="s">
        <v>232</v>
      </c>
      <c r="B429" s="83"/>
      <c r="C429" s="83">
        <v>241994.63</v>
      </c>
      <c r="D429" s="41"/>
      <c r="E429" s="43"/>
      <c r="F429" s="41"/>
      <c r="G429" s="89"/>
      <c r="H429" s="89"/>
      <c r="I429" s="89"/>
      <c r="J429" s="89"/>
      <c r="K429" s="89"/>
      <c r="L429" s="119"/>
    </row>
    <row r="430" spans="1:12" s="80" customFormat="1" ht="19.5" customHeight="1">
      <c r="A430" s="50" t="s">
        <v>233</v>
      </c>
      <c r="B430" s="83"/>
      <c r="C430" s="83">
        <v>26126.1</v>
      </c>
      <c r="D430" s="41"/>
      <c r="E430" s="43"/>
      <c r="F430" s="41"/>
      <c r="G430" s="89"/>
      <c r="H430" s="89"/>
      <c r="I430" s="89"/>
      <c r="J430" s="89"/>
      <c r="K430" s="89"/>
      <c r="L430" s="119"/>
    </row>
    <row r="431" spans="1:12" s="80" customFormat="1" ht="19.5" customHeight="1">
      <c r="A431" s="54" t="s">
        <v>204</v>
      </c>
      <c r="B431" s="84"/>
      <c r="C431" s="84">
        <v>151146.39</v>
      </c>
      <c r="D431" s="46"/>
      <c r="E431" s="47"/>
      <c r="F431" s="46"/>
      <c r="G431" s="89"/>
      <c r="H431" s="89"/>
      <c r="I431" s="89"/>
      <c r="J431" s="89"/>
      <c r="K431" s="89"/>
      <c r="L431" s="119"/>
    </row>
    <row r="432" spans="1:12" s="80" customFormat="1" ht="19.5" customHeight="1">
      <c r="A432" s="50" t="s">
        <v>234</v>
      </c>
      <c r="B432" s="83"/>
      <c r="C432" s="83">
        <v>149892.23</v>
      </c>
      <c r="D432" s="41"/>
      <c r="E432" s="43"/>
      <c r="F432" s="41"/>
      <c r="G432" s="89"/>
      <c r="H432" s="89"/>
      <c r="I432" s="89"/>
      <c r="J432" s="89"/>
      <c r="K432" s="89"/>
      <c r="L432" s="119"/>
    </row>
    <row r="433" spans="1:12" s="80" customFormat="1" ht="19.5" customHeight="1">
      <c r="A433" s="50" t="s">
        <v>205</v>
      </c>
      <c r="B433" s="83"/>
      <c r="C433" s="83">
        <v>304068.56</v>
      </c>
      <c r="D433" s="41"/>
      <c r="E433" s="43"/>
      <c r="F433" s="41"/>
      <c r="G433" s="89"/>
      <c r="H433" s="89"/>
      <c r="I433" s="89"/>
      <c r="J433" s="89"/>
      <c r="K433" s="89"/>
      <c r="L433" s="119"/>
    </row>
    <row r="434" spans="1:12" s="80" customFormat="1" ht="19.5" customHeight="1">
      <c r="A434" s="50" t="s">
        <v>206</v>
      </c>
      <c r="B434" s="83"/>
      <c r="C434" s="83">
        <v>82553.96</v>
      </c>
      <c r="D434" s="41"/>
      <c r="E434" s="43"/>
      <c r="F434" s="41"/>
      <c r="G434" s="89"/>
      <c r="H434" s="89"/>
      <c r="I434" s="89"/>
      <c r="J434" s="89"/>
      <c r="K434" s="89"/>
      <c r="L434" s="119"/>
    </row>
    <row r="435" spans="1:12" s="80" customFormat="1" ht="19.5" customHeight="1">
      <c r="A435" s="50" t="s">
        <v>173</v>
      </c>
      <c r="B435" s="83"/>
      <c r="C435" s="83">
        <v>111000.87</v>
      </c>
      <c r="D435" s="41"/>
      <c r="E435" s="43"/>
      <c r="F435" s="41"/>
      <c r="G435" s="89"/>
      <c r="H435" s="89"/>
      <c r="I435" s="89"/>
      <c r="J435" s="89"/>
      <c r="K435" s="89"/>
      <c r="L435" s="119"/>
    </row>
    <row r="436" spans="1:12" s="80" customFormat="1" ht="19.5" customHeight="1">
      <c r="A436" s="50" t="s">
        <v>235</v>
      </c>
      <c r="B436" s="83"/>
      <c r="C436" s="83">
        <v>771602.06</v>
      </c>
      <c r="D436" s="41"/>
      <c r="E436" s="43"/>
      <c r="F436" s="41"/>
      <c r="G436" s="89"/>
      <c r="H436" s="89"/>
      <c r="I436" s="89"/>
      <c r="J436" s="89"/>
      <c r="K436" s="89"/>
      <c r="L436" s="119"/>
    </row>
    <row r="437" spans="1:12" s="80" customFormat="1" ht="19.5" customHeight="1">
      <c r="A437" s="50" t="s">
        <v>236</v>
      </c>
      <c r="B437" s="83"/>
      <c r="C437" s="83">
        <v>143726.3</v>
      </c>
      <c r="D437" s="41"/>
      <c r="E437" s="43"/>
      <c r="F437" s="41"/>
      <c r="G437" s="89"/>
      <c r="H437" s="89"/>
      <c r="I437" s="89"/>
      <c r="J437" s="89"/>
      <c r="K437" s="89"/>
      <c r="L437" s="119"/>
    </row>
    <row r="438" spans="1:12" s="80" customFormat="1" ht="19.5" customHeight="1">
      <c r="A438" s="50" t="s">
        <v>207</v>
      </c>
      <c r="B438" s="83"/>
      <c r="C438" s="83">
        <v>323550.23</v>
      </c>
      <c r="D438" s="41"/>
      <c r="E438" s="43"/>
      <c r="F438" s="41"/>
      <c r="G438" s="89"/>
      <c r="H438" s="89"/>
      <c r="I438" s="89"/>
      <c r="J438" s="89"/>
      <c r="K438" s="89"/>
      <c r="L438" s="119"/>
    </row>
    <row r="439" spans="1:12" s="80" customFormat="1" ht="19.5" customHeight="1">
      <c r="A439" s="50" t="s">
        <v>237</v>
      </c>
      <c r="B439" s="83"/>
      <c r="C439" s="83">
        <v>99736.71</v>
      </c>
      <c r="D439" s="41"/>
      <c r="E439" s="43"/>
      <c r="F439" s="41"/>
      <c r="G439" s="89"/>
      <c r="H439" s="89"/>
      <c r="I439" s="89"/>
      <c r="J439" s="89"/>
      <c r="K439" s="89"/>
      <c r="L439" s="119"/>
    </row>
    <row r="440" spans="1:12" s="80" customFormat="1" ht="19.5" customHeight="1">
      <c r="A440" s="50" t="s">
        <v>238</v>
      </c>
      <c r="B440" s="83"/>
      <c r="C440" s="83">
        <v>278249.23</v>
      </c>
      <c r="D440" s="41"/>
      <c r="E440" s="43"/>
      <c r="F440" s="41"/>
      <c r="G440" s="89"/>
      <c r="H440" s="89"/>
      <c r="I440" s="89"/>
      <c r="J440" s="89"/>
      <c r="K440" s="89"/>
      <c r="L440" s="119"/>
    </row>
    <row r="441" spans="1:12" s="80" customFormat="1" ht="19.5" customHeight="1">
      <c r="A441" s="50" t="s">
        <v>323</v>
      </c>
      <c r="B441" s="83"/>
      <c r="C441" s="83">
        <v>65643.24</v>
      </c>
      <c r="D441" s="41"/>
      <c r="E441" s="43"/>
      <c r="F441" s="41"/>
      <c r="G441" s="89"/>
      <c r="H441" s="89"/>
      <c r="I441" s="89"/>
      <c r="J441" s="89"/>
      <c r="K441" s="89"/>
      <c r="L441" s="119"/>
    </row>
    <row r="442" spans="1:12" s="80" customFormat="1" ht="19.5" customHeight="1">
      <c r="A442" s="50" t="s">
        <v>208</v>
      </c>
      <c r="B442" s="83"/>
      <c r="C442" s="83">
        <v>52780</v>
      </c>
      <c r="D442" s="41"/>
      <c r="E442" s="43"/>
      <c r="F442" s="41"/>
      <c r="G442" s="89"/>
      <c r="H442" s="89"/>
      <c r="I442" s="89"/>
      <c r="J442" s="89"/>
      <c r="K442" s="89"/>
      <c r="L442" s="119"/>
    </row>
    <row r="443" spans="1:12" s="80" customFormat="1" ht="19.5" customHeight="1">
      <c r="A443" s="50" t="s">
        <v>209</v>
      </c>
      <c r="B443" s="83"/>
      <c r="C443" s="83">
        <v>73892</v>
      </c>
      <c r="D443" s="41"/>
      <c r="E443" s="43"/>
      <c r="F443" s="41"/>
      <c r="G443" s="89"/>
      <c r="H443" s="89"/>
      <c r="I443" s="89"/>
      <c r="J443" s="89"/>
      <c r="K443" s="89"/>
      <c r="L443" s="119"/>
    </row>
    <row r="444" spans="1:12" s="80" customFormat="1" ht="19.5" customHeight="1">
      <c r="A444" s="50" t="s">
        <v>210</v>
      </c>
      <c r="B444" s="83"/>
      <c r="C444" s="83">
        <v>79565.7</v>
      </c>
      <c r="D444" s="41"/>
      <c r="E444" s="43"/>
      <c r="F444" s="41"/>
      <c r="G444" s="89"/>
      <c r="H444" s="89"/>
      <c r="I444" s="89"/>
      <c r="J444" s="89"/>
      <c r="K444" s="89"/>
      <c r="L444" s="119"/>
    </row>
    <row r="445" spans="1:12" s="80" customFormat="1" ht="19.5" customHeight="1">
      <c r="A445" s="50" t="s">
        <v>211</v>
      </c>
      <c r="B445" s="83"/>
      <c r="C445" s="83">
        <v>137767.11</v>
      </c>
      <c r="D445" s="41"/>
      <c r="E445" s="43"/>
      <c r="F445" s="41"/>
      <c r="G445" s="89"/>
      <c r="H445" s="89"/>
      <c r="I445" s="89"/>
      <c r="J445" s="89"/>
      <c r="K445" s="89"/>
      <c r="L445" s="119"/>
    </row>
    <row r="446" spans="1:12" s="80" customFormat="1" ht="19.5" customHeight="1">
      <c r="A446" s="50" t="s">
        <v>212</v>
      </c>
      <c r="B446" s="83"/>
      <c r="C446" s="83">
        <v>22658.61</v>
      </c>
      <c r="D446" s="41"/>
      <c r="E446" s="43"/>
      <c r="F446" s="41"/>
      <c r="G446" s="89"/>
      <c r="H446" s="89"/>
      <c r="I446" s="89"/>
      <c r="J446" s="89"/>
      <c r="K446" s="89"/>
      <c r="L446" s="119"/>
    </row>
    <row r="447" spans="1:12" s="80" customFormat="1" ht="19.5" customHeight="1">
      <c r="A447" s="50" t="s">
        <v>213</v>
      </c>
      <c r="B447" s="83"/>
      <c r="C447" s="83">
        <v>58165.75</v>
      </c>
      <c r="D447" s="41"/>
      <c r="E447" s="43"/>
      <c r="F447" s="41"/>
      <c r="G447" s="89"/>
      <c r="H447" s="89"/>
      <c r="I447" s="89"/>
      <c r="J447" s="89"/>
      <c r="K447" s="89"/>
      <c r="L447" s="119"/>
    </row>
    <row r="448" spans="1:12" s="80" customFormat="1" ht="19.5" customHeight="1">
      <c r="A448" s="50" t="s">
        <v>239</v>
      </c>
      <c r="B448" s="83"/>
      <c r="C448" s="83">
        <v>40752.72</v>
      </c>
      <c r="D448" s="41"/>
      <c r="E448" s="43"/>
      <c r="F448" s="41"/>
      <c r="G448" s="89"/>
      <c r="H448" s="89"/>
      <c r="I448" s="89"/>
      <c r="J448" s="89"/>
      <c r="K448" s="89"/>
      <c r="L448" s="119"/>
    </row>
    <row r="449" spans="1:12" s="80" customFormat="1" ht="19.5" customHeight="1">
      <c r="A449" s="50" t="s">
        <v>240</v>
      </c>
      <c r="B449" s="83"/>
      <c r="C449" s="83">
        <v>2100</v>
      </c>
      <c r="D449" s="41"/>
      <c r="E449" s="43"/>
      <c r="F449" s="41"/>
      <c r="G449" s="89"/>
      <c r="H449" s="89"/>
      <c r="I449" s="89"/>
      <c r="J449" s="89"/>
      <c r="K449" s="89"/>
      <c r="L449" s="119"/>
    </row>
    <row r="450" spans="1:12" s="80" customFormat="1" ht="19.5" customHeight="1">
      <c r="A450" s="50" t="s">
        <v>241</v>
      </c>
      <c r="B450" s="83"/>
      <c r="C450" s="83">
        <v>70462.8</v>
      </c>
      <c r="D450" s="41"/>
      <c r="E450" s="43"/>
      <c r="F450" s="41"/>
      <c r="G450" s="89"/>
      <c r="H450" s="89"/>
      <c r="I450" s="89"/>
      <c r="J450" s="89"/>
      <c r="K450" s="89"/>
      <c r="L450" s="119"/>
    </row>
    <row r="451" spans="1:12" s="80" customFormat="1" ht="19.5" customHeight="1">
      <c r="A451" s="50" t="s">
        <v>242</v>
      </c>
      <c r="B451" s="83"/>
      <c r="C451" s="83">
        <v>1333.5</v>
      </c>
      <c r="D451" s="41"/>
      <c r="E451" s="43"/>
      <c r="F451" s="41"/>
      <c r="G451" s="89"/>
      <c r="H451" s="89"/>
      <c r="I451" s="89"/>
      <c r="J451" s="89"/>
      <c r="K451" s="89"/>
      <c r="L451" s="119"/>
    </row>
    <row r="452" spans="1:12" s="80" customFormat="1" ht="19.5" customHeight="1">
      <c r="A452" s="50" t="s">
        <v>243</v>
      </c>
      <c r="B452" s="83"/>
      <c r="C452" s="83">
        <v>67671.3</v>
      </c>
      <c r="D452" s="41"/>
      <c r="E452" s="43"/>
      <c r="F452" s="41"/>
      <c r="G452" s="89"/>
      <c r="H452" s="89"/>
      <c r="I452" s="89"/>
      <c r="J452" s="89"/>
      <c r="K452" s="89"/>
      <c r="L452" s="119"/>
    </row>
    <row r="453" spans="1:12" s="80" customFormat="1" ht="19.5" customHeight="1">
      <c r="A453" s="50" t="s">
        <v>244</v>
      </c>
      <c r="B453" s="83"/>
      <c r="C453" s="83">
        <v>8195.25</v>
      </c>
      <c r="D453" s="41"/>
      <c r="E453" s="43"/>
      <c r="F453" s="41"/>
      <c r="G453" s="89"/>
      <c r="H453" s="89"/>
      <c r="I453" s="89"/>
      <c r="J453" s="89"/>
      <c r="K453" s="89"/>
      <c r="L453" s="119"/>
    </row>
    <row r="454" spans="1:12" s="80" customFormat="1" ht="21.75" customHeight="1">
      <c r="A454" s="50" t="s">
        <v>245</v>
      </c>
      <c r="B454" s="83"/>
      <c r="C454" s="83">
        <v>32296.22</v>
      </c>
      <c r="D454" s="41"/>
      <c r="E454" s="43"/>
      <c r="F454" s="41"/>
      <c r="G454" s="89"/>
      <c r="H454" s="89"/>
      <c r="I454" s="89"/>
      <c r="J454" s="89"/>
      <c r="K454" s="89"/>
      <c r="L454" s="119"/>
    </row>
    <row r="455" spans="1:12" s="80" customFormat="1" ht="21.75" customHeight="1">
      <c r="A455" s="50" t="s">
        <v>324</v>
      </c>
      <c r="B455" s="83"/>
      <c r="C455" s="83">
        <v>17305.02</v>
      </c>
      <c r="D455" s="41"/>
      <c r="E455" s="43"/>
      <c r="F455" s="41"/>
      <c r="G455" s="89"/>
      <c r="H455" s="89"/>
      <c r="I455" s="89"/>
      <c r="J455" s="89"/>
      <c r="K455" s="89"/>
      <c r="L455" s="119"/>
    </row>
    <row r="456" spans="1:12" s="80" customFormat="1" ht="19.5" customHeight="1">
      <c r="A456" s="54" t="s">
        <v>184</v>
      </c>
      <c r="B456" s="84"/>
      <c r="C456" s="84">
        <v>145289.8</v>
      </c>
      <c r="D456" s="46"/>
      <c r="E456" s="47"/>
      <c r="F456" s="46"/>
      <c r="G456" s="89"/>
      <c r="H456" s="89"/>
      <c r="I456" s="89"/>
      <c r="J456" s="89"/>
      <c r="K456" s="89"/>
      <c r="L456" s="119"/>
    </row>
    <row r="457" spans="1:12" s="80" customFormat="1" ht="18" customHeight="1">
      <c r="A457" s="50" t="s">
        <v>325</v>
      </c>
      <c r="B457" s="83"/>
      <c r="C457" s="83">
        <v>5027.77</v>
      </c>
      <c r="D457" s="41"/>
      <c r="E457" s="43"/>
      <c r="F457" s="41"/>
      <c r="G457" s="89"/>
      <c r="H457" s="89"/>
      <c r="I457" s="89"/>
      <c r="J457" s="89"/>
      <c r="K457" s="89"/>
      <c r="L457" s="119"/>
    </row>
    <row r="458" spans="1:12" s="80" customFormat="1" ht="18" customHeight="1">
      <c r="A458" s="50" t="s">
        <v>326</v>
      </c>
      <c r="B458" s="83"/>
      <c r="C458" s="83">
        <v>4239.2</v>
      </c>
      <c r="D458" s="41"/>
      <c r="E458" s="43"/>
      <c r="F458" s="41"/>
      <c r="G458" s="89"/>
      <c r="H458" s="89"/>
      <c r="I458" s="89"/>
      <c r="J458" s="89"/>
      <c r="K458" s="89"/>
      <c r="L458" s="119"/>
    </row>
    <row r="459" spans="1:12" s="80" customFormat="1" ht="18" customHeight="1">
      <c r="A459" s="50" t="s">
        <v>327</v>
      </c>
      <c r="B459" s="83"/>
      <c r="C459" s="83">
        <v>97248.09</v>
      </c>
      <c r="D459" s="41"/>
      <c r="E459" s="43"/>
      <c r="F459" s="41"/>
      <c r="G459" s="89"/>
      <c r="H459" s="89"/>
      <c r="I459" s="89"/>
      <c r="J459" s="89"/>
      <c r="K459" s="89"/>
      <c r="L459" s="119"/>
    </row>
    <row r="460" spans="1:12" s="80" customFormat="1" ht="18" customHeight="1">
      <c r="A460" s="50" t="s">
        <v>328</v>
      </c>
      <c r="B460" s="83"/>
      <c r="C460" s="83">
        <v>26611.98</v>
      </c>
      <c r="D460" s="41"/>
      <c r="E460" s="43"/>
      <c r="F460" s="41"/>
      <c r="G460" s="89"/>
      <c r="H460" s="89"/>
      <c r="I460" s="89"/>
      <c r="J460" s="89"/>
      <c r="K460" s="89"/>
      <c r="L460" s="119"/>
    </row>
    <row r="461" spans="1:12" s="80" customFormat="1" ht="18" customHeight="1">
      <c r="A461" s="50" t="s">
        <v>329</v>
      </c>
      <c r="B461" s="83"/>
      <c r="C461" s="83">
        <v>26123.49</v>
      </c>
      <c r="D461" s="41"/>
      <c r="E461" s="43"/>
      <c r="F461" s="41"/>
      <c r="G461" s="89"/>
      <c r="H461" s="89"/>
      <c r="I461" s="89"/>
      <c r="J461" s="89"/>
      <c r="K461" s="89"/>
      <c r="L461" s="119"/>
    </row>
    <row r="462" spans="1:12" s="80" customFormat="1" ht="18" customHeight="1">
      <c r="A462" s="50" t="s">
        <v>330</v>
      </c>
      <c r="B462" s="83"/>
      <c r="C462" s="83">
        <v>172273.72</v>
      </c>
      <c r="D462" s="41"/>
      <c r="E462" s="43"/>
      <c r="F462" s="41"/>
      <c r="G462" s="89"/>
      <c r="H462" s="89"/>
      <c r="I462" s="89"/>
      <c r="J462" s="89"/>
      <c r="K462" s="89"/>
      <c r="L462" s="119"/>
    </row>
    <row r="463" spans="1:12" s="80" customFormat="1" ht="18" customHeight="1">
      <c r="A463" s="50" t="s">
        <v>331</v>
      </c>
      <c r="B463" s="83"/>
      <c r="C463" s="83">
        <v>26611.98</v>
      </c>
      <c r="D463" s="41"/>
      <c r="E463" s="43"/>
      <c r="F463" s="41"/>
      <c r="G463" s="89"/>
      <c r="H463" s="89"/>
      <c r="I463" s="89"/>
      <c r="J463" s="89"/>
      <c r="K463" s="89"/>
      <c r="L463" s="119"/>
    </row>
    <row r="464" spans="1:12" s="80" customFormat="1" ht="18" customHeight="1">
      <c r="A464" s="50" t="s">
        <v>332</v>
      </c>
      <c r="B464" s="83"/>
      <c r="C464" s="83">
        <v>63596.61</v>
      </c>
      <c r="D464" s="41"/>
      <c r="E464" s="43"/>
      <c r="F464" s="41"/>
      <c r="G464" s="89"/>
      <c r="H464" s="89"/>
      <c r="I464" s="89"/>
      <c r="J464" s="89"/>
      <c r="K464" s="89"/>
      <c r="L464" s="119"/>
    </row>
    <row r="465" spans="1:12" s="80" customFormat="1" ht="18" customHeight="1">
      <c r="A465" s="50" t="s">
        <v>333</v>
      </c>
      <c r="B465" s="83"/>
      <c r="C465" s="83">
        <v>40816.06</v>
      </c>
      <c r="D465" s="41"/>
      <c r="E465" s="43"/>
      <c r="F465" s="41"/>
      <c r="G465" s="89"/>
      <c r="H465" s="89"/>
      <c r="I465" s="89"/>
      <c r="J465" s="89"/>
      <c r="K465" s="89"/>
      <c r="L465" s="119"/>
    </row>
    <row r="466" spans="1:12" s="80" customFormat="1" ht="18" customHeight="1">
      <c r="A466" s="50" t="s">
        <v>334</v>
      </c>
      <c r="B466" s="83"/>
      <c r="C466" s="83">
        <v>196368.48</v>
      </c>
      <c r="D466" s="41"/>
      <c r="E466" s="43"/>
      <c r="F466" s="41"/>
      <c r="G466" s="89"/>
      <c r="H466" s="89"/>
      <c r="I466" s="89"/>
      <c r="J466" s="89"/>
      <c r="K466" s="89"/>
      <c r="L466" s="119"/>
    </row>
    <row r="467" spans="1:12" s="80" customFormat="1" ht="18" customHeight="1">
      <c r="A467" s="50" t="s">
        <v>335</v>
      </c>
      <c r="B467" s="83"/>
      <c r="C467" s="83">
        <v>32181.6</v>
      </c>
      <c r="D467" s="41"/>
      <c r="E467" s="43"/>
      <c r="F467" s="41"/>
      <c r="G467" s="89"/>
      <c r="H467" s="89"/>
      <c r="I467" s="89"/>
      <c r="J467" s="89"/>
      <c r="K467" s="89"/>
      <c r="L467" s="119"/>
    </row>
    <row r="468" spans="1:12" s="80" customFormat="1" ht="18" customHeight="1">
      <c r="A468" s="50" t="s">
        <v>336</v>
      </c>
      <c r="B468" s="83"/>
      <c r="C468" s="83">
        <v>36340.92</v>
      </c>
      <c r="D468" s="41"/>
      <c r="E468" s="43"/>
      <c r="F468" s="41"/>
      <c r="G468" s="89"/>
      <c r="H468" s="89"/>
      <c r="I468" s="89"/>
      <c r="J468" s="89"/>
      <c r="K468" s="89"/>
      <c r="L468" s="119"/>
    </row>
    <row r="469" spans="1:12" s="80" customFormat="1" ht="18" customHeight="1">
      <c r="A469" s="50" t="s">
        <v>337</v>
      </c>
      <c r="B469" s="83"/>
      <c r="C469" s="83">
        <v>54511.38</v>
      </c>
      <c r="D469" s="41"/>
      <c r="E469" s="43"/>
      <c r="F469" s="41"/>
      <c r="G469" s="89"/>
      <c r="H469" s="89"/>
      <c r="I469" s="89"/>
      <c r="J469" s="89"/>
      <c r="K469" s="89"/>
      <c r="L469" s="119"/>
    </row>
    <row r="470" spans="1:12" s="80" customFormat="1" ht="18" customHeight="1">
      <c r="A470" s="50" t="s">
        <v>338</v>
      </c>
      <c r="B470" s="83"/>
      <c r="C470" s="83">
        <v>51892.22</v>
      </c>
      <c r="D470" s="41"/>
      <c r="E470" s="43"/>
      <c r="F470" s="41"/>
      <c r="G470" s="89"/>
      <c r="H470" s="89"/>
      <c r="I470" s="89"/>
      <c r="J470" s="89"/>
      <c r="K470" s="89"/>
      <c r="L470" s="119"/>
    </row>
    <row r="471" spans="1:12" s="80" customFormat="1" ht="18" customHeight="1">
      <c r="A471" s="50" t="s">
        <v>339</v>
      </c>
      <c r="B471" s="83"/>
      <c r="C471" s="83">
        <v>15313.96</v>
      </c>
      <c r="D471" s="41"/>
      <c r="E471" s="43"/>
      <c r="F471" s="41"/>
      <c r="G471" s="89"/>
      <c r="H471" s="89"/>
      <c r="I471" s="89"/>
      <c r="J471" s="89"/>
      <c r="K471" s="89"/>
      <c r="L471" s="119"/>
    </row>
    <row r="472" spans="1:12" s="80" customFormat="1" ht="18" customHeight="1">
      <c r="A472" s="50" t="s">
        <v>340</v>
      </c>
      <c r="B472" s="83"/>
      <c r="C472" s="83">
        <v>21916.13</v>
      </c>
      <c r="D472" s="41"/>
      <c r="E472" s="43"/>
      <c r="F472" s="41"/>
      <c r="G472" s="89"/>
      <c r="H472" s="89"/>
      <c r="I472" s="89"/>
      <c r="J472" s="89"/>
      <c r="K472" s="89"/>
      <c r="L472" s="119"/>
    </row>
    <row r="473" spans="1:12" s="80" customFormat="1" ht="18" customHeight="1">
      <c r="A473" s="50" t="s">
        <v>341</v>
      </c>
      <c r="B473" s="83"/>
      <c r="C473" s="83">
        <v>49335</v>
      </c>
      <c r="D473" s="41"/>
      <c r="E473" s="43"/>
      <c r="F473" s="41"/>
      <c r="G473" s="89"/>
      <c r="H473" s="89"/>
      <c r="I473" s="89"/>
      <c r="J473" s="89"/>
      <c r="K473" s="89"/>
      <c r="L473" s="119"/>
    </row>
    <row r="474" spans="1:12" s="80" customFormat="1" ht="18" customHeight="1">
      <c r="A474" s="50" t="s">
        <v>342</v>
      </c>
      <c r="B474" s="83"/>
      <c r="C474" s="83">
        <v>20083.14</v>
      </c>
      <c r="D474" s="41"/>
      <c r="E474" s="43"/>
      <c r="F474" s="41"/>
      <c r="G474" s="89"/>
      <c r="H474" s="89"/>
      <c r="I474" s="89"/>
      <c r="J474" s="89"/>
      <c r="K474" s="89"/>
      <c r="L474" s="119"/>
    </row>
    <row r="475" spans="1:12" s="266" customFormat="1" ht="27" customHeight="1">
      <c r="A475" s="140" t="s">
        <v>86</v>
      </c>
      <c r="B475" s="136">
        <f>SUM(B410)</f>
        <v>10788319.01</v>
      </c>
      <c r="C475" s="136">
        <f>SUM(C410)</f>
        <v>5384798.679999999</v>
      </c>
      <c r="D475" s="137">
        <f>B475-C475</f>
        <v>5403520.330000001</v>
      </c>
      <c r="E475" s="138">
        <f>C475/B475*100</f>
        <v>49.91323184834149</v>
      </c>
      <c r="F475" s="137">
        <f>SUM(F410:F410)</f>
        <v>5849328.61</v>
      </c>
      <c r="G475" s="89"/>
      <c r="H475" s="89"/>
      <c r="I475" s="89"/>
      <c r="J475" s="89"/>
      <c r="K475" s="89"/>
      <c r="L475" s="119"/>
    </row>
    <row r="476" spans="1:12" s="266" customFormat="1" ht="30" customHeight="1">
      <c r="A476" s="157" t="s">
        <v>109</v>
      </c>
      <c r="B476" s="158">
        <f>SUM(B475)</f>
        <v>10788319.01</v>
      </c>
      <c r="C476" s="158">
        <f>SUM(C475)</f>
        <v>5384798.679999999</v>
      </c>
      <c r="D476" s="159">
        <f>B476-C476</f>
        <v>5403520.330000001</v>
      </c>
      <c r="E476" s="160">
        <f>C476/B476*100</f>
        <v>49.91323184834149</v>
      </c>
      <c r="F476" s="159">
        <f>F475</f>
        <v>5849328.61</v>
      </c>
      <c r="G476" s="89"/>
      <c r="H476" s="89"/>
      <c r="I476" s="89"/>
      <c r="J476" s="89"/>
      <c r="K476" s="89"/>
      <c r="L476" s="119"/>
    </row>
    <row r="477" spans="1:12" s="111" customFormat="1" ht="33.75" customHeight="1">
      <c r="A477" s="285" t="s">
        <v>343</v>
      </c>
      <c r="B477" s="85"/>
      <c r="C477" s="85"/>
      <c r="D477" s="19"/>
      <c r="E477" s="28"/>
      <c r="F477" s="19"/>
      <c r="G477" s="119"/>
      <c r="H477" s="119"/>
      <c r="I477" s="119"/>
      <c r="J477" s="119"/>
      <c r="K477" s="119"/>
      <c r="L477" s="129"/>
    </row>
    <row r="478" spans="1:12" s="111" customFormat="1" ht="27" customHeight="1">
      <c r="A478" s="11" t="s">
        <v>9</v>
      </c>
      <c r="B478" s="86">
        <v>2500</v>
      </c>
      <c r="C478" s="12">
        <v>0</v>
      </c>
      <c r="D478" s="12">
        <f aca="true" t="shared" si="1" ref="D478:D483">B478-C478</f>
        <v>2500</v>
      </c>
      <c r="E478" s="13">
        <f>C478/B478*100</f>
        <v>0</v>
      </c>
      <c r="F478" s="12">
        <v>0</v>
      </c>
      <c r="G478" s="119"/>
      <c r="H478" s="119"/>
      <c r="I478" s="119"/>
      <c r="J478" s="119"/>
      <c r="K478" s="119"/>
      <c r="L478" s="129"/>
    </row>
    <row r="479" spans="1:12" s="111" customFormat="1" ht="27" customHeight="1">
      <c r="A479" s="139" t="s">
        <v>80</v>
      </c>
      <c r="B479" s="286">
        <f>SUM(B478)</f>
        <v>2500</v>
      </c>
      <c r="C479" s="286">
        <f>SUM(C478)</f>
        <v>0</v>
      </c>
      <c r="D479" s="286">
        <f t="shared" si="1"/>
        <v>2500</v>
      </c>
      <c r="E479" s="106">
        <f>C479/B479*100</f>
        <v>0</v>
      </c>
      <c r="F479" s="103">
        <v>0</v>
      </c>
      <c r="G479" s="119"/>
      <c r="H479" s="119"/>
      <c r="I479" s="119"/>
      <c r="J479" s="119"/>
      <c r="K479" s="119"/>
      <c r="L479" s="129"/>
    </row>
    <row r="480" spans="1:12" s="111" customFormat="1" ht="27" customHeight="1">
      <c r="A480" s="11" t="s">
        <v>18</v>
      </c>
      <c r="B480" s="12">
        <v>4400</v>
      </c>
      <c r="C480" s="12">
        <v>0</v>
      </c>
      <c r="D480" s="12">
        <f t="shared" si="1"/>
        <v>4400</v>
      </c>
      <c r="E480" s="13">
        <f>C480/B480*100</f>
        <v>0</v>
      </c>
      <c r="F480" s="12">
        <v>0</v>
      </c>
      <c r="G480" s="119"/>
      <c r="H480" s="119"/>
      <c r="I480" s="119"/>
      <c r="J480" s="119"/>
      <c r="K480" s="119"/>
      <c r="L480" s="129"/>
    </row>
    <row r="481" spans="1:12" s="111" customFormat="1" ht="27" customHeight="1">
      <c r="A481" s="11" t="s">
        <v>19</v>
      </c>
      <c r="B481" s="12">
        <v>900</v>
      </c>
      <c r="C481" s="12">
        <v>0</v>
      </c>
      <c r="D481" s="12">
        <f t="shared" si="1"/>
        <v>900</v>
      </c>
      <c r="E481" s="13">
        <f aca="true" t="shared" si="2" ref="E481:E487">C481/B481*100</f>
        <v>0</v>
      </c>
      <c r="F481" s="12">
        <v>0</v>
      </c>
      <c r="G481" s="119"/>
      <c r="H481" s="119"/>
      <c r="I481" s="119"/>
      <c r="J481" s="119"/>
      <c r="K481" s="119"/>
      <c r="L481" s="129"/>
    </row>
    <row r="482" spans="1:12" s="111" customFormat="1" ht="27" customHeight="1">
      <c r="A482" s="11" t="s">
        <v>21</v>
      </c>
      <c r="B482" s="12">
        <v>24900</v>
      </c>
      <c r="C482" s="12">
        <v>0</v>
      </c>
      <c r="D482" s="12">
        <f t="shared" si="1"/>
        <v>24900</v>
      </c>
      <c r="E482" s="13">
        <f t="shared" si="2"/>
        <v>0</v>
      </c>
      <c r="F482" s="12">
        <v>0</v>
      </c>
      <c r="G482" s="119"/>
      <c r="H482" s="119"/>
      <c r="I482" s="119"/>
      <c r="J482" s="119"/>
      <c r="K482" s="119"/>
      <c r="L482" s="129"/>
    </row>
    <row r="483" spans="1:12" s="111" customFormat="1" ht="27" customHeight="1">
      <c r="A483" s="11" t="s">
        <v>23</v>
      </c>
      <c r="B483" s="12">
        <v>1100</v>
      </c>
      <c r="C483" s="12">
        <v>0</v>
      </c>
      <c r="D483" s="12">
        <f t="shared" si="1"/>
        <v>1100</v>
      </c>
      <c r="E483" s="13">
        <f t="shared" si="2"/>
        <v>0</v>
      </c>
      <c r="F483" s="12">
        <v>0</v>
      </c>
      <c r="G483" s="119"/>
      <c r="H483" s="119"/>
      <c r="I483" s="119"/>
      <c r="J483" s="119"/>
      <c r="K483" s="119"/>
      <c r="L483" s="129"/>
    </row>
    <row r="484" spans="1:12" s="111" customFormat="1" ht="30" customHeight="1">
      <c r="A484" s="139" t="s">
        <v>82</v>
      </c>
      <c r="B484" s="137">
        <f>SUM(B480,B481,B482,B483)</f>
        <v>31300</v>
      </c>
      <c r="C484" s="137">
        <f>SUM(C480,C481,C482,C483)</f>
        <v>0</v>
      </c>
      <c r="D484" s="137">
        <f>SUM(D480:D483)</f>
        <v>31300</v>
      </c>
      <c r="E484" s="138">
        <f t="shared" si="2"/>
        <v>0</v>
      </c>
      <c r="F484" s="137">
        <v>0</v>
      </c>
      <c r="G484" s="119"/>
      <c r="H484" s="119"/>
      <c r="I484" s="119"/>
      <c r="J484" s="119"/>
      <c r="K484" s="119"/>
      <c r="L484" s="129"/>
    </row>
    <row r="485" spans="1:12" s="111" customFormat="1" ht="27" customHeight="1">
      <c r="A485" s="11" t="s">
        <v>24</v>
      </c>
      <c r="B485" s="12">
        <v>400</v>
      </c>
      <c r="C485" s="12">
        <v>0</v>
      </c>
      <c r="D485" s="12">
        <f>B485-C485</f>
        <v>400</v>
      </c>
      <c r="E485" s="13">
        <f t="shared" si="2"/>
        <v>0</v>
      </c>
      <c r="F485" s="12">
        <v>0</v>
      </c>
      <c r="G485" s="119"/>
      <c r="H485" s="119"/>
      <c r="I485" s="119"/>
      <c r="J485" s="119"/>
      <c r="K485" s="119"/>
      <c r="L485" s="129"/>
    </row>
    <row r="486" spans="1:12" s="111" customFormat="1" ht="30" customHeight="1">
      <c r="A486" s="139" t="s">
        <v>83</v>
      </c>
      <c r="B486" s="137">
        <f>SUM(B485)</f>
        <v>400</v>
      </c>
      <c r="C486" s="137">
        <f>SUM(C485)</f>
        <v>0</v>
      </c>
      <c r="D486" s="137">
        <f>SUM(D485)</f>
        <v>400</v>
      </c>
      <c r="E486" s="138">
        <f t="shared" si="2"/>
        <v>0</v>
      </c>
      <c r="F486" s="137">
        <v>0</v>
      </c>
      <c r="G486" s="119"/>
      <c r="H486" s="119"/>
      <c r="I486" s="119"/>
      <c r="J486" s="119"/>
      <c r="K486" s="119"/>
      <c r="L486" s="129"/>
    </row>
    <row r="487" spans="1:12" s="111" customFormat="1" ht="33" customHeight="1">
      <c r="A487" s="161" t="s">
        <v>344</v>
      </c>
      <c r="B487" s="159">
        <f>SUM(B479+B484+B486)</f>
        <v>34200</v>
      </c>
      <c r="C487" s="159">
        <f>SUM(C479+C484+C486)</f>
        <v>0</v>
      </c>
      <c r="D487" s="159">
        <f>SUM(D479+D484+D486)</f>
        <v>34200</v>
      </c>
      <c r="E487" s="160">
        <f t="shared" si="2"/>
        <v>0</v>
      </c>
      <c r="F487" s="159">
        <v>0</v>
      </c>
      <c r="G487" s="119"/>
      <c r="H487" s="119"/>
      <c r="I487" s="119"/>
      <c r="J487" s="119"/>
      <c r="K487" s="119"/>
      <c r="L487" s="129"/>
    </row>
    <row r="488" spans="1:12" s="111" customFormat="1" ht="37.5" customHeight="1">
      <c r="A488" s="285" t="s">
        <v>345</v>
      </c>
      <c r="B488" s="55"/>
      <c r="C488" s="55"/>
      <c r="D488" s="55"/>
      <c r="E488" s="287"/>
      <c r="F488" s="288"/>
      <c r="G488" s="119"/>
      <c r="H488" s="119"/>
      <c r="I488" s="119"/>
      <c r="J488" s="119"/>
      <c r="K488" s="119"/>
      <c r="L488" s="129"/>
    </row>
    <row r="489" spans="1:12" s="111" customFormat="1" ht="27" customHeight="1">
      <c r="A489" s="29" t="s">
        <v>72</v>
      </c>
      <c r="B489" s="289">
        <v>102700</v>
      </c>
      <c r="C489" s="289">
        <f>C490</f>
        <v>27953.64</v>
      </c>
      <c r="D489" s="289">
        <f>B489-C489</f>
        <v>74746.36</v>
      </c>
      <c r="E489" s="10">
        <f>C489/B489*100</f>
        <v>27.218734177215186</v>
      </c>
      <c r="F489" s="9">
        <v>0</v>
      </c>
      <c r="G489" s="119"/>
      <c r="H489" s="119"/>
      <c r="I489" s="119"/>
      <c r="J489" s="119"/>
      <c r="K489" s="119"/>
      <c r="L489" s="129"/>
    </row>
    <row r="490" spans="1:12" s="111" customFormat="1" ht="21" customHeight="1">
      <c r="A490" s="257" t="s">
        <v>346</v>
      </c>
      <c r="B490" s="290"/>
      <c r="C490" s="291">
        <v>27953.64</v>
      </c>
      <c r="D490" s="290"/>
      <c r="E490" s="47"/>
      <c r="F490" s="246"/>
      <c r="G490" s="119"/>
      <c r="H490" s="119"/>
      <c r="I490" s="119"/>
      <c r="J490" s="119"/>
      <c r="K490" s="119"/>
      <c r="L490" s="129"/>
    </row>
    <row r="491" spans="1:12" s="111" customFormat="1" ht="27" customHeight="1">
      <c r="A491" s="29" t="s">
        <v>347</v>
      </c>
      <c r="B491" s="292">
        <v>0</v>
      </c>
      <c r="C491" s="292">
        <f>SUM(C492)</f>
        <v>158403.19</v>
      </c>
      <c r="D491" s="292">
        <f>B491-C491</f>
        <v>-158403.19</v>
      </c>
      <c r="E491" s="10">
        <v>0</v>
      </c>
      <c r="F491" s="14">
        <v>0</v>
      </c>
      <c r="G491" s="119"/>
      <c r="H491" s="119"/>
      <c r="I491" s="119"/>
      <c r="J491" s="119"/>
      <c r="K491" s="119"/>
      <c r="L491" s="129"/>
    </row>
    <row r="492" spans="1:12" s="111" customFormat="1" ht="23.25" customHeight="1">
      <c r="A492" s="48" t="s">
        <v>346</v>
      </c>
      <c r="B492" s="292"/>
      <c r="C492" s="293">
        <v>158403.19</v>
      </c>
      <c r="D492" s="541" t="s">
        <v>117</v>
      </c>
      <c r="E492" s="43"/>
      <c r="F492" s="14"/>
      <c r="G492" s="119"/>
      <c r="H492" s="119"/>
      <c r="I492" s="119"/>
      <c r="J492" s="119"/>
      <c r="K492" s="119"/>
      <c r="L492" s="129"/>
    </row>
    <row r="493" spans="1:12" s="111" customFormat="1" ht="19.5" customHeight="1">
      <c r="A493" s="48"/>
      <c r="B493" s="292"/>
      <c r="C493" s="293"/>
      <c r="D493" s="541"/>
      <c r="E493" s="43"/>
      <c r="F493" s="14"/>
      <c r="G493" s="119"/>
      <c r="H493" s="119"/>
      <c r="I493" s="119"/>
      <c r="J493" s="119"/>
      <c r="K493" s="119"/>
      <c r="L493" s="129"/>
    </row>
    <row r="494" spans="1:12" s="111" customFormat="1" ht="37.5" customHeight="1">
      <c r="A494" s="140" t="s">
        <v>86</v>
      </c>
      <c r="B494" s="294">
        <f>SUM(B489)</f>
        <v>102700</v>
      </c>
      <c r="C494" s="294">
        <f>C489+C491</f>
        <v>186356.83000000002</v>
      </c>
      <c r="D494" s="294">
        <f>D489+D491</f>
        <v>-83656.83</v>
      </c>
      <c r="E494" s="295">
        <f>C494/B494*100</f>
        <v>181.45747809152874</v>
      </c>
      <c r="F494" s="137">
        <v>0</v>
      </c>
      <c r="G494" s="119"/>
      <c r="H494" s="119"/>
      <c r="I494" s="119"/>
      <c r="J494" s="119"/>
      <c r="K494" s="119"/>
      <c r="L494" s="129"/>
    </row>
    <row r="495" spans="1:12" s="111" customFormat="1" ht="36" customHeight="1">
      <c r="A495" s="161" t="s">
        <v>348</v>
      </c>
      <c r="B495" s="159">
        <f>B494</f>
        <v>102700</v>
      </c>
      <c r="C495" s="159">
        <f>C494</f>
        <v>186356.83000000002</v>
      </c>
      <c r="D495" s="233">
        <f>B495-C495</f>
        <v>-83656.83000000002</v>
      </c>
      <c r="E495" s="296">
        <v>0</v>
      </c>
      <c r="F495" s="159">
        <v>0</v>
      </c>
      <c r="G495" s="119"/>
      <c r="H495" s="119"/>
      <c r="I495" s="119"/>
      <c r="J495" s="119"/>
      <c r="K495" s="119"/>
      <c r="L495" s="129"/>
    </row>
    <row r="496" spans="1:12" s="111" customFormat="1" ht="36" customHeight="1">
      <c r="A496" s="297" t="s">
        <v>45</v>
      </c>
      <c r="B496" s="158">
        <f>SUM(B159,B168,B189,B199,B211,B220,B224,B228,B233,B249,B257,B261,B297,B336,B398,B403,B408,B476,B487,B495)</f>
        <v>113540363.4</v>
      </c>
      <c r="C496" s="158">
        <f>SUM(C159,C168,C189,C199,C211,C220,C224,C228,C233,C249,C257,C261,C297,C336,C398,C403,C408,C476,C487,C495)</f>
        <v>78667041.03</v>
      </c>
      <c r="D496" s="159">
        <f>SUM(D159+D168+D189+D199+D211+D220+D224+D228+D233+D249+D257+D261+D297+D336+D398+D403+D408+D476+D487+D495)</f>
        <v>34873322.37</v>
      </c>
      <c r="E496" s="160">
        <f>C496/B496*100</f>
        <v>69.2855286651302</v>
      </c>
      <c r="F496" s="159">
        <f>SUM(F159+F168+F189+F199+F211+F220+F224+F228+F233+F249+F257+F261+F297+F336+F398+F403+F408+F476+F487+F495)</f>
        <v>56722866.809999995</v>
      </c>
      <c r="G496" s="119"/>
      <c r="H496" s="119"/>
      <c r="I496" s="119"/>
      <c r="J496" s="119"/>
      <c r="K496" s="119"/>
      <c r="L496" s="129"/>
    </row>
    <row r="497" spans="1:12" s="206" customFormat="1" ht="15" customHeight="1">
      <c r="A497" s="207"/>
      <c r="B497" s="298" t="s">
        <v>91</v>
      </c>
      <c r="C497" s="298" t="s">
        <v>91</v>
      </c>
      <c r="D497" s="299" t="s">
        <v>91</v>
      </c>
      <c r="E497" s="300"/>
      <c r="F497" s="299" t="s">
        <v>91</v>
      </c>
      <c r="G497" s="205"/>
      <c r="H497" s="205"/>
      <c r="I497" s="205"/>
      <c r="J497" s="205"/>
      <c r="K497" s="205"/>
      <c r="L497" s="205"/>
    </row>
    <row r="498" spans="1:12" s="206" customFormat="1" ht="15" customHeight="1">
      <c r="A498" s="207"/>
      <c r="B498" s="208">
        <f>SUM(B11,B18,B24,B31,B38,B56,B71,B131,B135,B142,B149,B158,B189,B199,B211,B220,B249)</f>
        <v>3920000</v>
      </c>
      <c r="C498" s="208">
        <f>SUM(C11,C18,C24,C31,C38,C56,C71,C131,C135,C142,C149,C158,C189,C199,C211,C220,C249)</f>
        <v>3343816.5100000002</v>
      </c>
      <c r="D498" s="209">
        <f>B498-C498</f>
        <v>576183.4899999998</v>
      </c>
      <c r="E498" s="210">
        <f>C498/B498*100</f>
        <v>85.30144158163266</v>
      </c>
      <c r="F498" s="209">
        <f>SUM(F159,F189,F199,F211,F220,F249)</f>
        <v>3083864.0899999994</v>
      </c>
      <c r="G498" s="205"/>
      <c r="H498" s="205"/>
      <c r="I498" s="205"/>
      <c r="J498" s="205"/>
      <c r="K498" s="205"/>
      <c r="L498" s="205"/>
    </row>
    <row r="499" spans="1:12" s="206" customFormat="1" ht="12.75" customHeight="1">
      <c r="A499" s="207"/>
      <c r="B499" s="211" t="s">
        <v>133</v>
      </c>
      <c r="C499" s="211" t="s">
        <v>133</v>
      </c>
      <c r="D499" s="212" t="s">
        <v>133</v>
      </c>
      <c r="E499" s="210"/>
      <c r="F499" s="212" t="s">
        <v>133</v>
      </c>
      <c r="G499" s="205"/>
      <c r="H499" s="205"/>
      <c r="I499" s="205"/>
      <c r="J499" s="205"/>
      <c r="K499" s="205"/>
      <c r="L499" s="205"/>
    </row>
    <row r="500" spans="1:12" s="206" customFormat="1" ht="15" customHeight="1">
      <c r="A500" s="207"/>
      <c r="B500" s="208">
        <f>SUM(B13,B20,B33,B40,B230,B261,B299,B324,B338,B371,B400,B405,B487,B495)</f>
        <v>3435000</v>
      </c>
      <c r="C500" s="208">
        <f>SUM(C13,C20,C33,C40,C230,C261,C299,C324,C338,C371,C400,C405,C487,C489)</f>
        <v>1846895.6300000001</v>
      </c>
      <c r="D500" s="209">
        <f>B500-C500</f>
        <v>1588104.3699999999</v>
      </c>
      <c r="E500" s="210">
        <f>C500/B500*100</f>
        <v>53.766976128093155</v>
      </c>
      <c r="F500" s="209">
        <f>SUM(F230,F261,F299,F324,F338,F371,F400,F405)</f>
        <v>1391776.0200000003</v>
      </c>
      <c r="G500" s="205"/>
      <c r="H500" s="205"/>
      <c r="I500" s="205"/>
      <c r="J500" s="205"/>
      <c r="K500" s="205"/>
      <c r="L500" s="205"/>
    </row>
    <row r="501" spans="1:12" s="206" customFormat="1" ht="15" customHeight="1">
      <c r="A501" s="213"/>
      <c r="B501" s="211" t="s">
        <v>92</v>
      </c>
      <c r="C501" s="211" t="s">
        <v>92</v>
      </c>
      <c r="D501" s="212" t="s">
        <v>92</v>
      </c>
      <c r="E501" s="239"/>
      <c r="F501" s="212" t="s">
        <v>92</v>
      </c>
      <c r="G501" s="205"/>
      <c r="H501" s="205"/>
      <c r="I501" s="205"/>
      <c r="J501" s="205"/>
      <c r="K501" s="205"/>
      <c r="L501" s="205"/>
    </row>
    <row r="502" spans="1:12" s="206" customFormat="1" ht="15" customHeight="1">
      <c r="A502" s="213"/>
      <c r="B502" s="208">
        <f>SUM(B224,B228,B231,B311,B330,B354,B384,B401,B406)</f>
        <v>31333000</v>
      </c>
      <c r="C502" s="208">
        <f>SUM(C224,C228,C231,C311,C330,C354,C384,C401,C406)</f>
        <v>13503127.870000001</v>
      </c>
      <c r="D502" s="209">
        <f>B502-C502</f>
        <v>17829872.13</v>
      </c>
      <c r="E502" s="210">
        <f>C502/B502*100</f>
        <v>43.09554741007883</v>
      </c>
      <c r="F502" s="209">
        <f>SUM(F224,F228,F231,F311,F330,F354,F384,F401,F406)</f>
        <v>11526732.520000001</v>
      </c>
      <c r="G502" s="205"/>
      <c r="H502" s="205"/>
      <c r="I502" s="205"/>
      <c r="J502" s="205"/>
      <c r="K502" s="205"/>
      <c r="L502" s="205"/>
    </row>
    <row r="503" spans="1:12" s="206" customFormat="1" ht="15" customHeight="1">
      <c r="A503" s="207"/>
      <c r="B503" s="211" t="s">
        <v>112</v>
      </c>
      <c r="C503" s="211" t="s">
        <v>112</v>
      </c>
      <c r="D503" s="212" t="s">
        <v>112</v>
      </c>
      <c r="E503" s="210"/>
      <c r="F503" s="212" t="s">
        <v>112</v>
      </c>
      <c r="G503" s="205"/>
      <c r="H503" s="205"/>
      <c r="I503" s="205"/>
      <c r="J503" s="205"/>
      <c r="K503" s="205"/>
      <c r="L503" s="205"/>
    </row>
    <row r="504" spans="1:12" s="206" customFormat="1" ht="15" customHeight="1">
      <c r="A504" s="207"/>
      <c r="B504" s="211" t="s">
        <v>145</v>
      </c>
      <c r="C504" s="211"/>
      <c r="D504" s="212"/>
      <c r="E504" s="210"/>
      <c r="F504" s="212"/>
      <c r="G504" s="205"/>
      <c r="H504" s="205"/>
      <c r="I504" s="205"/>
      <c r="J504" s="205"/>
      <c r="K504" s="205"/>
      <c r="L504" s="205"/>
    </row>
    <row r="505" spans="1:12" s="215" customFormat="1" ht="15" customHeight="1">
      <c r="A505" s="207"/>
      <c r="B505" s="208">
        <f>SUM(B287,B293)</f>
        <v>51730.26</v>
      </c>
      <c r="C505" s="208">
        <f>SUM(C297)</f>
        <v>203147.53</v>
      </c>
      <c r="D505" s="209">
        <f>B505+B507-C505</f>
        <v>-1417.2699999999895</v>
      </c>
      <c r="E505" s="210">
        <f>SUM(C505/(B505+B507)*100)</f>
        <v>100.70255696889498</v>
      </c>
      <c r="F505" s="209">
        <f>SUM(F297)</f>
        <v>181132.78</v>
      </c>
      <c r="G505" s="214"/>
      <c r="H505" s="214"/>
      <c r="I505" s="214"/>
      <c r="J505" s="214"/>
      <c r="K505" s="214"/>
      <c r="L505" s="214"/>
    </row>
    <row r="506" spans="1:12" s="215" customFormat="1" ht="15" customHeight="1">
      <c r="A506" s="207"/>
      <c r="B506" s="211" t="s">
        <v>147</v>
      </c>
      <c r="C506" s="208"/>
      <c r="D506" s="209"/>
      <c r="E506" s="210"/>
      <c r="F506" s="209"/>
      <c r="G506" s="214"/>
      <c r="H506" s="214"/>
      <c r="I506" s="214"/>
      <c r="J506" s="214"/>
      <c r="K506" s="214"/>
      <c r="L506" s="214"/>
    </row>
    <row r="507" spans="1:12" s="215" customFormat="1" ht="15" customHeight="1">
      <c r="A507" s="207"/>
      <c r="B507" s="208">
        <f>SUM(B266,B282,B285,B291)</f>
        <v>150000</v>
      </c>
      <c r="C507" s="208"/>
      <c r="D507" s="208"/>
      <c r="E507" s="210">
        <f>SUM(C507/(B507+B511)*100)</f>
        <v>0</v>
      </c>
      <c r="F507" s="209"/>
      <c r="G507" s="214"/>
      <c r="H507" s="214"/>
      <c r="I507" s="214"/>
      <c r="J507" s="214"/>
      <c r="K507" s="214"/>
      <c r="L507" s="214"/>
    </row>
    <row r="508" spans="1:12" s="215" customFormat="1" ht="15" customHeight="1">
      <c r="A508" s="207"/>
      <c r="B508" s="211" t="s">
        <v>255</v>
      </c>
      <c r="C508" s="211" t="s">
        <v>255</v>
      </c>
      <c r="D508" s="211" t="s">
        <v>255</v>
      </c>
      <c r="E508" s="210"/>
      <c r="F508" s="211" t="s">
        <v>255</v>
      </c>
      <c r="G508" s="214"/>
      <c r="H508" s="214"/>
      <c r="I508" s="214"/>
      <c r="J508" s="214"/>
      <c r="K508" s="214"/>
      <c r="L508" s="214"/>
    </row>
    <row r="509" spans="1:12" s="215" customFormat="1" ht="15" customHeight="1">
      <c r="A509" s="207"/>
      <c r="B509" s="208">
        <f>SUM(B15,B22,B35,B42,B492)</f>
        <v>0</v>
      </c>
      <c r="C509" s="208">
        <f>SUM(C15,C22,C35,C42,C492)</f>
        <v>232058.29</v>
      </c>
      <c r="D509" s="208">
        <f>B509-C509</f>
        <v>-232058.29</v>
      </c>
      <c r="E509" s="210"/>
      <c r="F509" s="209"/>
      <c r="G509" s="214"/>
      <c r="H509" s="214"/>
      <c r="I509" s="214"/>
      <c r="J509" s="214"/>
      <c r="K509" s="214"/>
      <c r="L509" s="214"/>
    </row>
    <row r="510" spans="1:12" s="206" customFormat="1" ht="15" customHeight="1">
      <c r="A510" s="207"/>
      <c r="B510" s="211" t="s">
        <v>131</v>
      </c>
      <c r="C510" s="211" t="s">
        <v>131</v>
      </c>
      <c r="D510" s="212" t="s">
        <v>131</v>
      </c>
      <c r="E510" s="210"/>
      <c r="F510" s="212" t="s">
        <v>131</v>
      </c>
      <c r="G510" s="205"/>
      <c r="H510" s="205"/>
      <c r="I510" s="205"/>
      <c r="J510" s="205"/>
      <c r="K510" s="205"/>
      <c r="L510" s="205"/>
    </row>
    <row r="511" spans="1:12" s="206" customFormat="1" ht="15" customHeight="1">
      <c r="A511" s="207"/>
      <c r="B511" s="208">
        <f>SUM(B257)</f>
        <v>0</v>
      </c>
      <c r="C511" s="208">
        <f>SUM(C257)</f>
        <v>0</v>
      </c>
      <c r="D511" s="209">
        <f>SUM(D257)</f>
        <v>0</v>
      </c>
      <c r="E511" s="210"/>
      <c r="F511" s="209">
        <f>SUM(F257)</f>
        <v>97340.25</v>
      </c>
      <c r="G511" s="205"/>
      <c r="H511" s="205"/>
      <c r="I511" s="205"/>
      <c r="J511" s="205"/>
      <c r="K511" s="205"/>
      <c r="L511" s="205"/>
    </row>
    <row r="512" spans="1:12" s="206" customFormat="1" ht="15" customHeight="1">
      <c r="A512" s="216"/>
      <c r="B512" s="211" t="s">
        <v>93</v>
      </c>
      <c r="C512" s="211" t="s">
        <v>93</v>
      </c>
      <c r="D512" s="212" t="s">
        <v>93</v>
      </c>
      <c r="E512" s="210"/>
      <c r="F512" s="212" t="s">
        <v>93</v>
      </c>
      <c r="G512" s="205"/>
      <c r="H512" s="205"/>
      <c r="I512" s="205"/>
      <c r="J512" s="205"/>
      <c r="K512" s="205"/>
      <c r="L512" s="205"/>
    </row>
    <row r="513" spans="1:12" s="206" customFormat="1" ht="15" customHeight="1">
      <c r="A513" s="216"/>
      <c r="B513" s="208">
        <f>SUM(B412,B163)</f>
        <v>65479082</v>
      </c>
      <c r="C513" s="208">
        <f>SUM(C476,C161)</f>
        <v>59537995.2</v>
      </c>
      <c r="D513" s="209">
        <f>B513+B516-C513</f>
        <v>15112637.939999998</v>
      </c>
      <c r="E513" s="210">
        <f>SUM(C513/(B513+B516)*100)</f>
        <v>79.75551270722954</v>
      </c>
      <c r="F513" s="209">
        <f>SUM(F476,F161)</f>
        <v>40442021.15</v>
      </c>
      <c r="G513" s="205"/>
      <c r="H513" s="205"/>
      <c r="I513" s="205"/>
      <c r="J513" s="205"/>
      <c r="K513" s="205"/>
      <c r="L513" s="205"/>
    </row>
    <row r="514" spans="1:12" s="206" customFormat="1" ht="15" customHeight="1">
      <c r="A514" s="216"/>
      <c r="B514" s="211" t="s">
        <v>94</v>
      </c>
      <c r="C514" s="211"/>
      <c r="D514" s="212"/>
      <c r="E514" s="210"/>
      <c r="F514" s="212"/>
      <c r="G514" s="205"/>
      <c r="H514" s="205"/>
      <c r="I514" s="205"/>
      <c r="J514" s="205"/>
      <c r="K514" s="205"/>
      <c r="L514" s="205"/>
    </row>
    <row r="515" spans="1:12" s="206" customFormat="1" ht="15" customHeight="1">
      <c r="A515" s="216"/>
      <c r="B515" s="211" t="s">
        <v>146</v>
      </c>
      <c r="C515" s="211"/>
      <c r="D515" s="212"/>
      <c r="E515" s="210"/>
      <c r="F515" s="212"/>
      <c r="G515" s="205"/>
      <c r="H515" s="205"/>
      <c r="I515" s="205"/>
      <c r="J515" s="205"/>
      <c r="K515" s="205"/>
      <c r="L515" s="205"/>
    </row>
    <row r="516" spans="1:12" s="206" customFormat="1" ht="15" customHeight="1">
      <c r="A516" s="217"/>
      <c r="B516" s="218">
        <f>SUM(B166,B414)</f>
        <v>9171551.14</v>
      </c>
      <c r="C516" s="218"/>
      <c r="D516" s="219"/>
      <c r="E516" s="220"/>
      <c r="F516" s="219"/>
      <c r="G516" s="205"/>
      <c r="H516" s="205"/>
      <c r="I516" s="205"/>
      <c r="J516" s="205"/>
      <c r="K516" s="205"/>
      <c r="L516" s="205"/>
    </row>
    <row r="517" spans="2:11" ht="15.75">
      <c r="B517" s="3"/>
      <c r="G517" s="119"/>
      <c r="H517" s="119"/>
      <c r="I517" s="119"/>
      <c r="J517" s="119"/>
      <c r="K517" s="119"/>
    </row>
    <row r="518" spans="1:11" s="129" customFormat="1" ht="15.75">
      <c r="A518" s="195"/>
      <c r="B518" s="94">
        <f>SUM(B498+B500+B502+B505+B507+B511+B513+B516+B509)</f>
        <v>113540363.39999999</v>
      </c>
      <c r="C518" s="94">
        <f>SUM(C498+C500+C502+C505+C507+C511+C513+C516+C509)</f>
        <v>78667041.03000002</v>
      </c>
      <c r="D518" s="94">
        <f>SUM(D498+D500+D502+D505+D507+D511+D513+D516+D509)</f>
        <v>34873322.37</v>
      </c>
      <c r="E518" s="94"/>
      <c r="F518" s="94"/>
      <c r="G518" s="119"/>
      <c r="H518" s="119"/>
      <c r="I518" s="119"/>
      <c r="J518" s="119"/>
      <c r="K518" s="119"/>
    </row>
    <row r="519" spans="1:11" s="129" customFormat="1" ht="15.75">
      <c r="A519" s="195"/>
      <c r="B519" s="3"/>
      <c r="C519" s="2"/>
      <c r="D519" s="2"/>
      <c r="E519" s="196"/>
      <c r="F519" s="197"/>
      <c r="G519" s="119"/>
      <c r="H519" s="119"/>
      <c r="I519" s="119"/>
      <c r="J519" s="119"/>
      <c r="K519" s="119"/>
    </row>
    <row r="520" spans="1:11" s="129" customFormat="1" ht="15.75">
      <c r="A520" s="195"/>
      <c r="B520" s="3"/>
      <c r="C520" s="2"/>
      <c r="D520" s="2"/>
      <c r="E520" s="196"/>
      <c r="F520" s="197"/>
      <c r="G520" s="119"/>
      <c r="H520" s="119"/>
      <c r="I520" s="119"/>
      <c r="J520" s="119"/>
      <c r="K520" s="119"/>
    </row>
    <row r="521" spans="1:11" s="129" customFormat="1" ht="15.75">
      <c r="A521" s="195"/>
      <c r="B521" s="94"/>
      <c r="C521" s="2"/>
      <c r="D521" s="2"/>
      <c r="E521" s="196"/>
      <c r="F521" s="197"/>
      <c r="G521" s="119"/>
      <c r="H521" s="119"/>
      <c r="I521" s="119"/>
      <c r="J521" s="119"/>
      <c r="K521" s="119"/>
    </row>
    <row r="522" spans="1:11" s="129" customFormat="1" ht="15.75">
      <c r="A522" s="195"/>
      <c r="B522" s="3"/>
      <c r="C522" s="2"/>
      <c r="D522" s="2"/>
      <c r="E522" s="196"/>
      <c r="F522" s="197"/>
      <c r="G522" s="119"/>
      <c r="H522" s="119"/>
      <c r="I522" s="119"/>
      <c r="J522" s="119"/>
      <c r="K522" s="119"/>
    </row>
    <row r="523" spans="1:11" s="129" customFormat="1" ht="15.75">
      <c r="A523" s="195"/>
      <c r="B523" s="3"/>
      <c r="C523" s="2"/>
      <c r="D523" s="2"/>
      <c r="E523" s="196"/>
      <c r="F523" s="197"/>
      <c r="G523" s="119"/>
      <c r="H523" s="119"/>
      <c r="I523" s="119"/>
      <c r="J523" s="119"/>
      <c r="K523" s="119"/>
    </row>
    <row r="524" spans="1:11" s="129" customFormat="1" ht="15.75">
      <c r="A524" s="195"/>
      <c r="B524" s="3"/>
      <c r="C524" s="2"/>
      <c r="D524" s="2"/>
      <c r="E524" s="196"/>
      <c r="F524" s="197"/>
      <c r="G524" s="119"/>
      <c r="H524" s="119"/>
      <c r="I524" s="119"/>
      <c r="J524" s="119"/>
      <c r="K524" s="119"/>
    </row>
    <row r="525" spans="1:11" s="129" customFormat="1" ht="15.75">
      <c r="A525" s="195"/>
      <c r="B525" s="3"/>
      <c r="C525" s="2"/>
      <c r="D525" s="2"/>
      <c r="E525" s="196"/>
      <c r="F525" s="197"/>
      <c r="G525" s="119"/>
      <c r="H525" s="119"/>
      <c r="I525" s="119"/>
      <c r="J525" s="119"/>
      <c r="K525" s="119"/>
    </row>
    <row r="526" spans="1:11" s="129" customFormat="1" ht="15.75">
      <c r="A526" s="195"/>
      <c r="B526" s="3"/>
      <c r="C526" s="2"/>
      <c r="D526" s="2"/>
      <c r="E526" s="196"/>
      <c r="F526" s="197"/>
      <c r="G526" s="119"/>
      <c r="H526" s="119"/>
      <c r="I526" s="119"/>
      <c r="J526" s="119"/>
      <c r="K526" s="119"/>
    </row>
    <row r="527" spans="1:11" s="129" customFormat="1" ht="15.75">
      <c r="A527" s="195"/>
      <c r="B527" s="3"/>
      <c r="C527" s="2"/>
      <c r="D527" s="2"/>
      <c r="E527" s="196"/>
      <c r="F527" s="197"/>
      <c r="G527" s="119"/>
      <c r="H527" s="119"/>
      <c r="I527" s="119"/>
      <c r="J527" s="119"/>
      <c r="K527" s="119"/>
    </row>
    <row r="528" spans="1:11" s="129" customFormat="1" ht="15.75">
      <c r="A528" s="195"/>
      <c r="B528" s="3"/>
      <c r="C528" s="2"/>
      <c r="D528" s="2"/>
      <c r="E528" s="196"/>
      <c r="F528" s="197"/>
      <c r="G528" s="119"/>
      <c r="H528" s="119"/>
      <c r="I528" s="119"/>
      <c r="J528" s="119"/>
      <c r="K528" s="119"/>
    </row>
    <row r="529" spans="1:11" s="129" customFormat="1" ht="15.75">
      <c r="A529" s="195"/>
      <c r="B529" s="3"/>
      <c r="C529" s="2"/>
      <c r="D529" s="2"/>
      <c r="E529" s="196"/>
      <c r="F529" s="197"/>
      <c r="G529" s="119"/>
      <c r="H529" s="119"/>
      <c r="I529" s="119"/>
      <c r="J529" s="119"/>
      <c r="K529" s="119"/>
    </row>
    <row r="530" spans="1:11" s="129" customFormat="1" ht="15.75">
      <c r="A530" s="195"/>
      <c r="B530" s="3"/>
      <c r="C530" s="2"/>
      <c r="D530" s="2"/>
      <c r="E530" s="196"/>
      <c r="F530" s="197"/>
      <c r="G530" s="119"/>
      <c r="H530" s="119"/>
      <c r="I530" s="119"/>
      <c r="J530" s="119"/>
      <c r="K530" s="119"/>
    </row>
    <row r="531" spans="1:11" s="129" customFormat="1" ht="15.75">
      <c r="A531" s="195"/>
      <c r="B531" s="3"/>
      <c r="C531" s="2"/>
      <c r="D531" s="2"/>
      <c r="E531" s="196"/>
      <c r="F531" s="197"/>
      <c r="G531" s="119"/>
      <c r="H531" s="119"/>
      <c r="I531" s="119"/>
      <c r="J531" s="119"/>
      <c r="K531" s="119"/>
    </row>
    <row r="532" spans="1:11" s="129" customFormat="1" ht="15.75">
      <c r="A532" s="195"/>
      <c r="B532" s="3"/>
      <c r="C532" s="2"/>
      <c r="D532" s="2"/>
      <c r="E532" s="196"/>
      <c r="F532" s="197"/>
      <c r="G532" s="119"/>
      <c r="H532" s="119"/>
      <c r="I532" s="119"/>
      <c r="J532" s="119"/>
      <c r="K532" s="119"/>
    </row>
    <row r="533" spans="1:11" s="129" customFormat="1" ht="15.75">
      <c r="A533" s="195"/>
      <c r="B533" s="3"/>
      <c r="C533" s="2"/>
      <c r="D533" s="2"/>
      <c r="E533" s="196"/>
      <c r="F533" s="197"/>
      <c r="G533" s="119"/>
      <c r="H533" s="119"/>
      <c r="I533" s="119"/>
      <c r="J533" s="119"/>
      <c r="K533" s="119"/>
    </row>
    <row r="534" spans="1:11" s="129" customFormat="1" ht="15.75">
      <c r="A534" s="195"/>
      <c r="B534" s="3"/>
      <c r="C534" s="2"/>
      <c r="D534" s="2"/>
      <c r="E534" s="196"/>
      <c r="F534" s="197"/>
      <c r="G534" s="119"/>
      <c r="H534" s="119"/>
      <c r="I534" s="119"/>
      <c r="J534" s="119"/>
      <c r="K534" s="119"/>
    </row>
    <row r="535" spans="1:11" s="129" customFormat="1" ht="15.75">
      <c r="A535" s="195"/>
      <c r="B535" s="3"/>
      <c r="C535" s="2"/>
      <c r="D535" s="2"/>
      <c r="E535" s="196"/>
      <c r="F535" s="197"/>
      <c r="G535" s="119"/>
      <c r="H535" s="119"/>
      <c r="I535" s="119"/>
      <c r="J535" s="119"/>
      <c r="K535" s="119"/>
    </row>
    <row r="536" spans="1:11" s="129" customFormat="1" ht="15.75">
      <c r="A536" s="195"/>
      <c r="B536" s="3"/>
      <c r="C536" s="2"/>
      <c r="D536" s="2"/>
      <c r="E536" s="196"/>
      <c r="F536" s="197"/>
      <c r="G536" s="119"/>
      <c r="H536" s="119"/>
      <c r="I536" s="119"/>
      <c r="J536" s="119"/>
      <c r="K536" s="119"/>
    </row>
    <row r="537" spans="1:11" s="129" customFormat="1" ht="15.75">
      <c r="A537" s="195"/>
      <c r="B537" s="3"/>
      <c r="C537" s="2"/>
      <c r="D537" s="2"/>
      <c r="E537" s="196"/>
      <c r="F537" s="197"/>
      <c r="G537" s="119"/>
      <c r="H537" s="119"/>
      <c r="I537" s="119"/>
      <c r="J537" s="119"/>
      <c r="K537" s="119"/>
    </row>
    <row r="538" spans="1:11" s="129" customFormat="1" ht="15.75">
      <c r="A538" s="195"/>
      <c r="B538" s="3"/>
      <c r="C538" s="2"/>
      <c r="D538" s="2"/>
      <c r="E538" s="196"/>
      <c r="F538" s="197"/>
      <c r="G538" s="119"/>
      <c r="H538" s="119"/>
      <c r="I538" s="119"/>
      <c r="J538" s="119"/>
      <c r="K538" s="119"/>
    </row>
    <row r="539" spans="1:11" s="129" customFormat="1" ht="15.75">
      <c r="A539" s="195"/>
      <c r="B539" s="3"/>
      <c r="C539" s="2"/>
      <c r="D539" s="2"/>
      <c r="E539" s="196"/>
      <c r="F539" s="197"/>
      <c r="G539" s="119"/>
      <c r="H539" s="119"/>
      <c r="I539" s="119"/>
      <c r="J539" s="119"/>
      <c r="K539" s="119"/>
    </row>
    <row r="540" spans="1:11" s="129" customFormat="1" ht="15.75">
      <c r="A540" s="195"/>
      <c r="B540" s="3"/>
      <c r="C540" s="2"/>
      <c r="D540" s="2"/>
      <c r="E540" s="196"/>
      <c r="F540" s="197"/>
      <c r="G540" s="119"/>
      <c r="H540" s="119"/>
      <c r="I540" s="119"/>
      <c r="J540" s="119"/>
      <c r="K540" s="119"/>
    </row>
    <row r="541" spans="1:11" s="129" customFormat="1" ht="15.75">
      <c r="A541" s="195"/>
      <c r="B541" s="3"/>
      <c r="C541" s="2"/>
      <c r="D541" s="2"/>
      <c r="E541" s="196"/>
      <c r="F541" s="197"/>
      <c r="G541" s="119"/>
      <c r="H541" s="119"/>
      <c r="I541" s="119"/>
      <c r="J541" s="119"/>
      <c r="K541" s="119"/>
    </row>
    <row r="542" spans="1:11" s="129" customFormat="1" ht="15.75">
      <c r="A542" s="195"/>
      <c r="B542" s="3"/>
      <c r="C542" s="2"/>
      <c r="D542" s="2"/>
      <c r="E542" s="196"/>
      <c r="F542" s="197"/>
      <c r="G542" s="119"/>
      <c r="H542" s="119"/>
      <c r="I542" s="119"/>
      <c r="J542" s="119"/>
      <c r="K542" s="119"/>
    </row>
    <row r="543" spans="1:11" s="129" customFormat="1" ht="15.75">
      <c r="A543" s="195"/>
      <c r="B543" s="3"/>
      <c r="C543" s="2"/>
      <c r="D543" s="2"/>
      <c r="E543" s="196"/>
      <c r="F543" s="197"/>
      <c r="G543" s="119"/>
      <c r="H543" s="119"/>
      <c r="I543" s="119"/>
      <c r="J543" s="119"/>
      <c r="K543" s="119"/>
    </row>
    <row r="544" spans="1:11" s="129" customFormat="1" ht="15.75">
      <c r="A544" s="195"/>
      <c r="B544" s="3"/>
      <c r="C544" s="2"/>
      <c r="D544" s="2"/>
      <c r="E544" s="196"/>
      <c r="F544" s="197"/>
      <c r="G544" s="119"/>
      <c r="H544" s="119"/>
      <c r="I544" s="119"/>
      <c r="J544" s="119"/>
      <c r="K544" s="119"/>
    </row>
    <row r="545" spans="1:11" s="129" customFormat="1" ht="15.75">
      <c r="A545" s="195"/>
      <c r="B545" s="3"/>
      <c r="C545" s="2"/>
      <c r="D545" s="2"/>
      <c r="E545" s="196"/>
      <c r="F545" s="197"/>
      <c r="G545" s="119"/>
      <c r="H545" s="119"/>
      <c r="I545" s="119"/>
      <c r="J545" s="119"/>
      <c r="K545" s="119"/>
    </row>
    <row r="546" spans="1:11" s="129" customFormat="1" ht="15.75">
      <c r="A546" s="195"/>
      <c r="B546" s="3"/>
      <c r="C546" s="2"/>
      <c r="D546" s="2"/>
      <c r="E546" s="196"/>
      <c r="F546" s="197"/>
      <c r="G546" s="119"/>
      <c r="H546" s="119"/>
      <c r="I546" s="119"/>
      <c r="J546" s="119"/>
      <c r="K546" s="119"/>
    </row>
    <row r="547" spans="1:11" s="129" customFormat="1" ht="15.75">
      <c r="A547" s="195"/>
      <c r="B547" s="3"/>
      <c r="C547" s="2"/>
      <c r="D547" s="2"/>
      <c r="E547" s="196"/>
      <c r="F547" s="197"/>
      <c r="G547" s="119"/>
      <c r="H547" s="119"/>
      <c r="I547" s="119"/>
      <c r="J547" s="119"/>
      <c r="K547" s="119"/>
    </row>
    <row r="548" spans="1:11" s="129" customFormat="1" ht="15.75">
      <c r="A548" s="195"/>
      <c r="B548" s="3"/>
      <c r="C548" s="2"/>
      <c r="D548" s="2"/>
      <c r="E548" s="196"/>
      <c r="F548" s="197"/>
      <c r="G548" s="119"/>
      <c r="H548" s="119"/>
      <c r="I548" s="119"/>
      <c r="J548" s="119"/>
      <c r="K548" s="119"/>
    </row>
    <row r="549" spans="1:6" s="129" customFormat="1" ht="15.75">
      <c r="A549" s="195"/>
      <c r="B549" s="3"/>
      <c r="C549" s="2"/>
      <c r="D549" s="2"/>
      <c r="E549" s="196"/>
      <c r="F549" s="197"/>
    </row>
    <row r="550" spans="1:12" s="60" customFormat="1" ht="15.75">
      <c r="A550" s="195"/>
      <c r="B550" s="3"/>
      <c r="C550" s="2"/>
      <c r="D550" s="2"/>
      <c r="E550" s="196"/>
      <c r="F550" s="197"/>
      <c r="G550" s="129"/>
      <c r="H550" s="129"/>
      <c r="I550" s="129"/>
      <c r="J550" s="129"/>
      <c r="K550" s="129"/>
      <c r="L550" s="129"/>
    </row>
    <row r="551" spans="1:12" s="60" customFormat="1" ht="15.75">
      <c r="A551" s="195"/>
      <c r="B551" s="3"/>
      <c r="C551" s="2"/>
      <c r="D551" s="2"/>
      <c r="E551" s="196"/>
      <c r="F551" s="197"/>
      <c r="G551" s="129"/>
      <c r="H551" s="129"/>
      <c r="I551" s="129"/>
      <c r="J551" s="129"/>
      <c r="K551" s="129"/>
      <c r="L551" s="129"/>
    </row>
    <row r="552" spans="1:12" s="60" customFormat="1" ht="15.75">
      <c r="A552" s="195"/>
      <c r="B552" s="3"/>
      <c r="C552" s="2"/>
      <c r="D552" s="2"/>
      <c r="E552" s="196"/>
      <c r="F552" s="197"/>
      <c r="G552" s="129"/>
      <c r="H552" s="129"/>
      <c r="I552" s="129"/>
      <c r="J552" s="129"/>
      <c r="K552" s="129"/>
      <c r="L552" s="129"/>
    </row>
    <row r="553" spans="1:12" s="60" customFormat="1" ht="15.75">
      <c r="A553" s="195"/>
      <c r="B553" s="3"/>
      <c r="C553" s="2"/>
      <c r="D553" s="2"/>
      <c r="E553" s="196"/>
      <c r="F553" s="197"/>
      <c r="G553" s="129"/>
      <c r="H553" s="129"/>
      <c r="I553" s="129"/>
      <c r="J553" s="129"/>
      <c r="K553" s="129"/>
      <c r="L553" s="129"/>
    </row>
    <row r="554" spans="1:12" s="60" customFormat="1" ht="15.75">
      <c r="A554" s="195"/>
      <c r="B554" s="3"/>
      <c r="C554" s="2"/>
      <c r="D554" s="2"/>
      <c r="E554" s="196"/>
      <c r="F554" s="197"/>
      <c r="G554" s="129"/>
      <c r="H554" s="129"/>
      <c r="I554" s="129"/>
      <c r="J554" s="129"/>
      <c r="K554" s="129"/>
      <c r="L554" s="129"/>
    </row>
    <row r="555" spans="1:12" s="60" customFormat="1" ht="15.75">
      <c r="A555" s="195"/>
      <c r="B555" s="3"/>
      <c r="C555" s="2"/>
      <c r="D555" s="2"/>
      <c r="E555" s="196"/>
      <c r="F555" s="197"/>
      <c r="G555" s="129"/>
      <c r="H555" s="129"/>
      <c r="I555" s="129"/>
      <c r="J555" s="129"/>
      <c r="K555" s="129"/>
      <c r="L555" s="129"/>
    </row>
    <row r="556" spans="1:12" s="60" customFormat="1" ht="15.75">
      <c r="A556" s="195"/>
      <c r="B556" s="3"/>
      <c r="C556" s="2"/>
      <c r="D556" s="2"/>
      <c r="E556" s="196"/>
      <c r="F556" s="197"/>
      <c r="G556" s="129"/>
      <c r="H556" s="129"/>
      <c r="I556" s="129"/>
      <c r="J556" s="129"/>
      <c r="K556" s="129"/>
      <c r="L556" s="129"/>
    </row>
    <row r="557" spans="1:12" s="60" customFormat="1" ht="15.75">
      <c r="A557" s="195"/>
      <c r="B557" s="3"/>
      <c r="C557" s="2"/>
      <c r="D557" s="2"/>
      <c r="E557" s="196"/>
      <c r="F557" s="197"/>
      <c r="G557" s="129"/>
      <c r="H557" s="129"/>
      <c r="I557" s="129"/>
      <c r="J557" s="129"/>
      <c r="K557" s="129"/>
      <c r="L557" s="129"/>
    </row>
    <row r="558" spans="1:12" s="60" customFormat="1" ht="15.75">
      <c r="A558" s="195"/>
      <c r="B558" s="3"/>
      <c r="C558" s="2"/>
      <c r="D558" s="2"/>
      <c r="E558" s="196"/>
      <c r="F558" s="197"/>
      <c r="G558" s="129"/>
      <c r="H558" s="129"/>
      <c r="I558" s="129"/>
      <c r="J558" s="129"/>
      <c r="K558" s="129"/>
      <c r="L558" s="129"/>
    </row>
    <row r="559" spans="1:12" s="60" customFormat="1" ht="15.75">
      <c r="A559" s="195"/>
      <c r="B559" s="3"/>
      <c r="C559" s="2"/>
      <c r="D559" s="2"/>
      <c r="E559" s="196"/>
      <c r="F559" s="197"/>
      <c r="G559" s="129"/>
      <c r="H559" s="129"/>
      <c r="I559" s="129"/>
      <c r="J559" s="129"/>
      <c r="K559" s="129"/>
      <c r="L559" s="129"/>
    </row>
    <row r="560" spans="1:12" s="60" customFormat="1" ht="15.75">
      <c r="A560" s="195"/>
      <c r="B560" s="3"/>
      <c r="C560" s="2"/>
      <c r="D560" s="2"/>
      <c r="E560" s="196"/>
      <c r="F560" s="197"/>
      <c r="G560" s="129"/>
      <c r="H560" s="129"/>
      <c r="I560" s="129"/>
      <c r="J560" s="129"/>
      <c r="K560" s="129"/>
      <c r="L560" s="129"/>
    </row>
    <row r="561" spans="1:12" s="60" customFormat="1" ht="15.75">
      <c r="A561" s="195"/>
      <c r="B561" s="3"/>
      <c r="C561" s="2"/>
      <c r="D561" s="2"/>
      <c r="E561" s="196"/>
      <c r="F561" s="197"/>
      <c r="G561" s="129"/>
      <c r="H561" s="129"/>
      <c r="I561" s="129"/>
      <c r="J561" s="129"/>
      <c r="K561" s="129"/>
      <c r="L561" s="129"/>
    </row>
    <row r="562" spans="1:12" s="60" customFormat="1" ht="15.75">
      <c r="A562" s="195"/>
      <c r="B562" s="3"/>
      <c r="C562" s="2"/>
      <c r="D562" s="2"/>
      <c r="E562" s="196"/>
      <c r="F562" s="197"/>
      <c r="G562" s="129"/>
      <c r="H562" s="129"/>
      <c r="I562" s="129"/>
      <c r="J562" s="129"/>
      <c r="K562" s="129"/>
      <c r="L562" s="129"/>
    </row>
    <row r="563" spans="1:12" s="60" customFormat="1" ht="15.75">
      <c r="A563" s="195"/>
      <c r="B563" s="3"/>
      <c r="C563" s="2"/>
      <c r="D563" s="2"/>
      <c r="E563" s="196"/>
      <c r="F563" s="197"/>
      <c r="G563" s="129"/>
      <c r="H563" s="129"/>
      <c r="I563" s="129"/>
      <c r="J563" s="129"/>
      <c r="K563" s="129"/>
      <c r="L563" s="129"/>
    </row>
    <row r="564" spans="1:12" s="60" customFormat="1" ht="15.75">
      <c r="A564" s="195"/>
      <c r="B564" s="3"/>
      <c r="C564" s="2"/>
      <c r="D564" s="2"/>
      <c r="E564" s="196"/>
      <c r="F564" s="197"/>
      <c r="G564" s="129"/>
      <c r="H564" s="129"/>
      <c r="I564" s="129"/>
      <c r="J564" s="129"/>
      <c r="K564" s="129"/>
      <c r="L564" s="129"/>
    </row>
    <row r="565" spans="1:12" s="60" customFormat="1" ht="15.75">
      <c r="A565" s="195"/>
      <c r="B565" s="3"/>
      <c r="C565" s="2"/>
      <c r="D565" s="2"/>
      <c r="E565" s="196"/>
      <c r="F565" s="197"/>
      <c r="G565" s="129"/>
      <c r="H565" s="129"/>
      <c r="I565" s="129"/>
      <c r="J565" s="129"/>
      <c r="K565" s="129"/>
      <c r="L565" s="129"/>
    </row>
    <row r="566" spans="1:12" s="60" customFormat="1" ht="15.75">
      <c r="A566" s="195"/>
      <c r="B566" s="3"/>
      <c r="C566" s="2"/>
      <c r="D566" s="2"/>
      <c r="E566" s="196"/>
      <c r="F566" s="197"/>
      <c r="G566" s="129"/>
      <c r="H566" s="129"/>
      <c r="I566" s="129"/>
      <c r="J566" s="129"/>
      <c r="K566" s="129"/>
      <c r="L566" s="129"/>
    </row>
    <row r="567" spans="1:12" s="60" customFormat="1" ht="15.75">
      <c r="A567" s="195"/>
      <c r="B567" s="3"/>
      <c r="C567" s="2"/>
      <c r="D567" s="2"/>
      <c r="E567" s="196"/>
      <c r="F567" s="197"/>
      <c r="G567" s="129"/>
      <c r="H567" s="129"/>
      <c r="I567" s="129"/>
      <c r="J567" s="129"/>
      <c r="K567" s="129"/>
      <c r="L567" s="129"/>
    </row>
    <row r="568" spans="1:12" s="60" customFormat="1" ht="15.75">
      <c r="A568" s="195"/>
      <c r="B568" s="3"/>
      <c r="C568" s="2"/>
      <c r="D568" s="2"/>
      <c r="E568" s="196"/>
      <c r="F568" s="197"/>
      <c r="G568" s="129"/>
      <c r="H568" s="129"/>
      <c r="I568" s="129"/>
      <c r="J568" s="129"/>
      <c r="K568" s="129"/>
      <c r="L568" s="129"/>
    </row>
    <row r="569" spans="1:12" s="60" customFormat="1" ht="15.75">
      <c r="A569" s="195"/>
      <c r="B569" s="3"/>
      <c r="C569" s="2"/>
      <c r="D569" s="2"/>
      <c r="E569" s="196"/>
      <c r="F569" s="197"/>
      <c r="G569" s="129"/>
      <c r="H569" s="129"/>
      <c r="I569" s="129"/>
      <c r="J569" s="129"/>
      <c r="K569" s="129"/>
      <c r="L569" s="129"/>
    </row>
    <row r="570" spans="1:12" s="60" customFormat="1" ht="15.75">
      <c r="A570" s="195"/>
      <c r="B570" s="3"/>
      <c r="C570" s="2"/>
      <c r="D570" s="2"/>
      <c r="E570" s="196"/>
      <c r="F570" s="197"/>
      <c r="G570" s="129"/>
      <c r="H570" s="129"/>
      <c r="I570" s="129"/>
      <c r="J570" s="129"/>
      <c r="K570" s="129"/>
      <c r="L570" s="129"/>
    </row>
    <row r="571" spans="1:12" s="60" customFormat="1" ht="15.75">
      <c r="A571" s="195"/>
      <c r="B571" s="3"/>
      <c r="C571" s="2"/>
      <c r="D571" s="2"/>
      <c r="E571" s="196"/>
      <c r="F571" s="197"/>
      <c r="G571" s="129"/>
      <c r="H571" s="129"/>
      <c r="I571" s="129"/>
      <c r="J571" s="129"/>
      <c r="K571" s="129"/>
      <c r="L571" s="129"/>
    </row>
    <row r="572" spans="1:12" s="60" customFormat="1" ht="15.75">
      <c r="A572" s="195"/>
      <c r="B572" s="3"/>
      <c r="C572" s="2"/>
      <c r="D572" s="2"/>
      <c r="E572" s="196"/>
      <c r="F572" s="197"/>
      <c r="G572" s="129"/>
      <c r="H572" s="129"/>
      <c r="I572" s="129"/>
      <c r="J572" s="129"/>
      <c r="K572" s="129"/>
      <c r="L572" s="129"/>
    </row>
    <row r="573" spans="1:12" s="60" customFormat="1" ht="15.75">
      <c r="A573" s="195"/>
      <c r="B573" s="3"/>
      <c r="C573" s="2"/>
      <c r="D573" s="2"/>
      <c r="E573" s="196"/>
      <c r="F573" s="197"/>
      <c r="G573" s="129"/>
      <c r="H573" s="129"/>
      <c r="I573" s="129"/>
      <c r="J573" s="129"/>
      <c r="K573" s="129"/>
      <c r="L573" s="129"/>
    </row>
    <row r="574" spans="1:12" s="60" customFormat="1" ht="15.75">
      <c r="A574" s="195"/>
      <c r="B574" s="3"/>
      <c r="C574" s="2"/>
      <c r="D574" s="2"/>
      <c r="E574" s="196"/>
      <c r="F574" s="197"/>
      <c r="G574" s="129"/>
      <c r="H574" s="129"/>
      <c r="I574" s="129"/>
      <c r="J574" s="129"/>
      <c r="K574" s="129"/>
      <c r="L574" s="129"/>
    </row>
    <row r="575" spans="1:12" s="60" customFormat="1" ht="15.75">
      <c r="A575" s="195"/>
      <c r="B575" s="3"/>
      <c r="C575" s="2"/>
      <c r="D575" s="2"/>
      <c r="E575" s="196"/>
      <c r="F575" s="197"/>
      <c r="G575" s="129"/>
      <c r="H575" s="129"/>
      <c r="I575" s="129"/>
      <c r="J575" s="129"/>
      <c r="K575" s="129"/>
      <c r="L575" s="129"/>
    </row>
    <row r="576" spans="1:12" s="60" customFormat="1" ht="15.75">
      <c r="A576" s="195"/>
      <c r="B576" s="3"/>
      <c r="C576" s="2"/>
      <c r="D576" s="2"/>
      <c r="E576" s="196"/>
      <c r="F576" s="197"/>
      <c r="G576" s="129"/>
      <c r="H576" s="129"/>
      <c r="I576" s="129"/>
      <c r="J576" s="129"/>
      <c r="K576" s="129"/>
      <c r="L576" s="129"/>
    </row>
    <row r="577" spans="1:12" s="60" customFormat="1" ht="15.75">
      <c r="A577" s="195"/>
      <c r="B577" s="3"/>
      <c r="C577" s="2"/>
      <c r="D577" s="2"/>
      <c r="E577" s="196"/>
      <c r="F577" s="197"/>
      <c r="G577" s="129"/>
      <c r="H577" s="129"/>
      <c r="I577" s="129"/>
      <c r="J577" s="129"/>
      <c r="K577" s="129"/>
      <c r="L577" s="129"/>
    </row>
    <row r="578" spans="1:12" s="60" customFormat="1" ht="15.75">
      <c r="A578" s="195"/>
      <c r="B578" s="3"/>
      <c r="C578" s="2"/>
      <c r="D578" s="2"/>
      <c r="E578" s="196"/>
      <c r="F578" s="197"/>
      <c r="G578" s="129"/>
      <c r="H578" s="129"/>
      <c r="I578" s="129"/>
      <c r="J578" s="129"/>
      <c r="K578" s="129"/>
      <c r="L578" s="129"/>
    </row>
    <row r="579" spans="1:12" s="60" customFormat="1" ht="15.75">
      <c r="A579" s="195"/>
      <c r="B579" s="3"/>
      <c r="C579" s="2"/>
      <c r="D579" s="2"/>
      <c r="E579" s="196"/>
      <c r="F579" s="197"/>
      <c r="G579" s="129"/>
      <c r="H579" s="129"/>
      <c r="I579" s="129"/>
      <c r="J579" s="129"/>
      <c r="K579" s="129"/>
      <c r="L579" s="129"/>
    </row>
    <row r="580" spans="1:12" s="60" customFormat="1" ht="15.75">
      <c r="A580" s="195"/>
      <c r="B580" s="3"/>
      <c r="C580" s="2"/>
      <c r="D580" s="2"/>
      <c r="E580" s="196"/>
      <c r="F580" s="197"/>
      <c r="G580" s="129"/>
      <c r="H580" s="129"/>
      <c r="I580" s="129"/>
      <c r="J580" s="129"/>
      <c r="K580" s="129"/>
      <c r="L580" s="129"/>
    </row>
    <row r="581" spans="1:12" s="60" customFormat="1" ht="15.75">
      <c r="A581" s="195"/>
      <c r="B581" s="3"/>
      <c r="C581" s="2"/>
      <c r="D581" s="2"/>
      <c r="E581" s="196"/>
      <c r="F581" s="197"/>
      <c r="G581" s="129"/>
      <c r="H581" s="129"/>
      <c r="I581" s="129"/>
      <c r="J581" s="129"/>
      <c r="K581" s="129"/>
      <c r="L581" s="129"/>
    </row>
    <row r="582" spans="1:12" s="60" customFormat="1" ht="15.75">
      <c r="A582" s="195"/>
      <c r="B582" s="3"/>
      <c r="C582" s="2"/>
      <c r="D582" s="2"/>
      <c r="E582" s="196"/>
      <c r="F582" s="197"/>
      <c r="G582" s="129"/>
      <c r="H582" s="129"/>
      <c r="I582" s="129"/>
      <c r="J582" s="129"/>
      <c r="K582" s="129"/>
      <c r="L582" s="129"/>
    </row>
    <row r="583" spans="1:12" s="60" customFormat="1" ht="15.75">
      <c r="A583" s="195"/>
      <c r="B583" s="3"/>
      <c r="C583" s="2"/>
      <c r="D583" s="2"/>
      <c r="E583" s="196"/>
      <c r="F583" s="197"/>
      <c r="G583" s="129"/>
      <c r="H583" s="129"/>
      <c r="I583" s="129"/>
      <c r="J583" s="129"/>
      <c r="K583" s="129"/>
      <c r="L583" s="129"/>
    </row>
    <row r="584" spans="1:12" s="60" customFormat="1" ht="15.75">
      <c r="A584" s="195"/>
      <c r="B584" s="3"/>
      <c r="C584" s="2"/>
      <c r="D584" s="2"/>
      <c r="E584" s="196"/>
      <c r="F584" s="197"/>
      <c r="G584" s="129"/>
      <c r="H584" s="129"/>
      <c r="I584" s="129"/>
      <c r="J584" s="129"/>
      <c r="K584" s="129"/>
      <c r="L584" s="129"/>
    </row>
    <row r="585" spans="1:12" s="60" customFormat="1" ht="15.75">
      <c r="A585" s="195"/>
      <c r="B585" s="3"/>
      <c r="C585" s="2"/>
      <c r="D585" s="2"/>
      <c r="E585" s="196"/>
      <c r="F585" s="197"/>
      <c r="G585" s="129"/>
      <c r="H585" s="129"/>
      <c r="I585" s="129"/>
      <c r="J585" s="129"/>
      <c r="K585" s="129"/>
      <c r="L585" s="129"/>
    </row>
    <row r="586" spans="1:12" s="60" customFormat="1" ht="15.75">
      <c r="A586" s="195"/>
      <c r="B586" s="3"/>
      <c r="C586" s="2"/>
      <c r="D586" s="2"/>
      <c r="E586" s="196"/>
      <c r="F586" s="197"/>
      <c r="G586" s="129"/>
      <c r="H586" s="129"/>
      <c r="I586" s="129"/>
      <c r="J586" s="129"/>
      <c r="K586" s="129"/>
      <c r="L586" s="129"/>
    </row>
    <row r="587" spans="1:12" s="60" customFormat="1" ht="15.75">
      <c r="A587" s="195"/>
      <c r="B587" s="3"/>
      <c r="C587" s="2"/>
      <c r="D587" s="2"/>
      <c r="E587" s="196"/>
      <c r="F587" s="197"/>
      <c r="G587" s="129"/>
      <c r="H587" s="129"/>
      <c r="I587" s="129"/>
      <c r="J587" s="129"/>
      <c r="K587" s="129"/>
      <c r="L587" s="129"/>
    </row>
    <row r="588" spans="1:12" s="60" customFormat="1" ht="15.75">
      <c r="A588" s="195"/>
      <c r="B588" s="3"/>
      <c r="C588" s="2"/>
      <c r="D588" s="2"/>
      <c r="E588" s="196"/>
      <c r="F588" s="197"/>
      <c r="G588" s="129"/>
      <c r="H588" s="129"/>
      <c r="I588" s="129"/>
      <c r="J588" s="129"/>
      <c r="K588" s="129"/>
      <c r="L588" s="129"/>
    </row>
    <row r="589" spans="1:12" s="60" customFormat="1" ht="15.75">
      <c r="A589" s="195"/>
      <c r="B589" s="3"/>
      <c r="C589" s="2"/>
      <c r="D589" s="2"/>
      <c r="E589" s="196"/>
      <c r="F589" s="197"/>
      <c r="G589" s="129"/>
      <c r="H589" s="129"/>
      <c r="I589" s="129"/>
      <c r="J589" s="129"/>
      <c r="K589" s="129"/>
      <c r="L589" s="129"/>
    </row>
    <row r="590" spans="1:12" s="60" customFormat="1" ht="15.75">
      <c r="A590" s="195"/>
      <c r="B590" s="2"/>
      <c r="C590" s="2"/>
      <c r="D590" s="2"/>
      <c r="E590" s="196"/>
      <c r="F590" s="197"/>
      <c r="G590" s="129"/>
      <c r="H590" s="129"/>
      <c r="I590" s="129"/>
      <c r="J590" s="129"/>
      <c r="K590" s="129"/>
      <c r="L590" s="129"/>
    </row>
    <row r="591" spans="1:12" s="60" customFormat="1" ht="15.75">
      <c r="A591" s="195"/>
      <c r="B591" s="2"/>
      <c r="C591" s="2"/>
      <c r="D591" s="2"/>
      <c r="E591" s="196"/>
      <c r="F591" s="197"/>
      <c r="G591" s="129"/>
      <c r="H591" s="129"/>
      <c r="I591" s="129"/>
      <c r="J591" s="129"/>
      <c r="K591" s="129"/>
      <c r="L591" s="129"/>
    </row>
    <row r="592" spans="1:12" s="60" customFormat="1" ht="15.75">
      <c r="A592" s="195"/>
      <c r="B592" s="2"/>
      <c r="C592" s="2"/>
      <c r="D592" s="2"/>
      <c r="E592" s="196"/>
      <c r="F592" s="197"/>
      <c r="G592" s="129"/>
      <c r="H592" s="129"/>
      <c r="I592" s="129"/>
      <c r="J592" s="129"/>
      <c r="K592" s="129"/>
      <c r="L592" s="129"/>
    </row>
    <row r="593" spans="1:12" s="60" customFormat="1" ht="15.75">
      <c r="A593" s="195"/>
      <c r="B593" s="2"/>
      <c r="C593" s="2"/>
      <c r="D593" s="2"/>
      <c r="E593" s="196"/>
      <c r="F593" s="197"/>
      <c r="G593" s="129"/>
      <c r="H593" s="129"/>
      <c r="I593" s="129"/>
      <c r="J593" s="129"/>
      <c r="K593" s="129"/>
      <c r="L593" s="129"/>
    </row>
    <row r="594" spans="1:12" s="60" customFormat="1" ht="15.75">
      <c r="A594" s="195"/>
      <c r="B594" s="2"/>
      <c r="C594" s="2"/>
      <c r="D594" s="2"/>
      <c r="E594" s="196"/>
      <c r="F594" s="197"/>
      <c r="G594" s="129"/>
      <c r="H594" s="129"/>
      <c r="I594" s="129"/>
      <c r="J594" s="129"/>
      <c r="K594" s="129"/>
      <c r="L594" s="129"/>
    </row>
    <row r="595" spans="1:12" s="60" customFormat="1" ht="15.75">
      <c r="A595" s="195"/>
      <c r="B595" s="2"/>
      <c r="C595" s="2"/>
      <c r="D595" s="2"/>
      <c r="E595" s="196"/>
      <c r="F595" s="197"/>
      <c r="G595" s="129"/>
      <c r="H595" s="129"/>
      <c r="I595" s="129"/>
      <c r="J595" s="129"/>
      <c r="K595" s="129"/>
      <c r="L595" s="129"/>
    </row>
    <row r="596" spans="1:12" s="60" customFormat="1" ht="15.75">
      <c r="A596" s="195"/>
      <c r="B596" s="2"/>
      <c r="C596" s="2"/>
      <c r="D596" s="2"/>
      <c r="E596" s="196"/>
      <c r="F596" s="197"/>
      <c r="G596" s="129"/>
      <c r="H596" s="129"/>
      <c r="I596" s="129"/>
      <c r="J596" s="129"/>
      <c r="K596" s="129"/>
      <c r="L596" s="129"/>
    </row>
    <row r="597" spans="1:12" s="60" customFormat="1" ht="15.75">
      <c r="A597" s="195"/>
      <c r="B597" s="2"/>
      <c r="C597" s="2"/>
      <c r="D597" s="2"/>
      <c r="E597" s="196"/>
      <c r="F597" s="197"/>
      <c r="G597" s="129"/>
      <c r="H597" s="129"/>
      <c r="I597" s="129"/>
      <c r="J597" s="129"/>
      <c r="K597" s="129"/>
      <c r="L597" s="129"/>
    </row>
    <row r="598" spans="1:12" s="60" customFormat="1" ht="15.75">
      <c r="A598" s="195"/>
      <c r="B598" s="2"/>
      <c r="C598" s="2"/>
      <c r="D598" s="2"/>
      <c r="E598" s="196"/>
      <c r="F598" s="197"/>
      <c r="G598" s="129"/>
      <c r="H598" s="129"/>
      <c r="I598" s="129"/>
      <c r="J598" s="129"/>
      <c r="K598" s="129"/>
      <c r="L598" s="129"/>
    </row>
    <row r="599" spans="1:12" s="60" customFormat="1" ht="15.75">
      <c r="A599" s="195"/>
      <c r="B599" s="2"/>
      <c r="C599" s="2"/>
      <c r="D599" s="2"/>
      <c r="E599" s="196"/>
      <c r="F599" s="197"/>
      <c r="G599" s="129"/>
      <c r="H599" s="129"/>
      <c r="I599" s="129"/>
      <c r="J599" s="129"/>
      <c r="K599" s="129"/>
      <c r="L599" s="129"/>
    </row>
    <row r="600" spans="1:12" s="60" customFormat="1" ht="15.75">
      <c r="A600" s="195"/>
      <c r="B600" s="2"/>
      <c r="C600" s="2"/>
      <c r="D600" s="2"/>
      <c r="E600" s="196"/>
      <c r="F600" s="197"/>
      <c r="G600" s="129"/>
      <c r="H600" s="129"/>
      <c r="I600" s="129"/>
      <c r="J600" s="129"/>
      <c r="K600" s="129"/>
      <c r="L600" s="129"/>
    </row>
    <row r="601" spans="1:12" s="60" customFormat="1" ht="15.75">
      <c r="A601" s="195"/>
      <c r="B601" s="2"/>
      <c r="C601" s="2"/>
      <c r="D601" s="2"/>
      <c r="E601" s="196"/>
      <c r="F601" s="197"/>
      <c r="G601" s="129"/>
      <c r="H601" s="129"/>
      <c r="I601" s="129"/>
      <c r="J601" s="129"/>
      <c r="K601" s="129"/>
      <c r="L601" s="129"/>
    </row>
    <row r="602" spans="1:12" s="60" customFormat="1" ht="15.75">
      <c r="A602" s="195"/>
      <c r="B602" s="2"/>
      <c r="C602" s="2"/>
      <c r="D602" s="2"/>
      <c r="E602" s="196"/>
      <c r="F602" s="197"/>
      <c r="G602" s="129"/>
      <c r="H602" s="129"/>
      <c r="I602" s="129"/>
      <c r="J602" s="129"/>
      <c r="K602" s="129"/>
      <c r="L602" s="129"/>
    </row>
    <row r="603" spans="1:12" s="60" customFormat="1" ht="15.75">
      <c r="A603" s="195"/>
      <c r="B603" s="2"/>
      <c r="C603" s="2"/>
      <c r="D603" s="2"/>
      <c r="E603" s="196"/>
      <c r="F603" s="197"/>
      <c r="G603" s="129"/>
      <c r="H603" s="129"/>
      <c r="I603" s="129"/>
      <c r="J603" s="129"/>
      <c r="K603" s="129"/>
      <c r="L603" s="129"/>
    </row>
    <row r="604" spans="1:12" s="60" customFormat="1" ht="15.75">
      <c r="A604" s="195"/>
      <c r="B604" s="2"/>
      <c r="C604" s="2"/>
      <c r="D604" s="2"/>
      <c r="E604" s="196"/>
      <c r="F604" s="197"/>
      <c r="G604" s="129"/>
      <c r="H604" s="129"/>
      <c r="I604" s="129"/>
      <c r="J604" s="129"/>
      <c r="K604" s="129"/>
      <c r="L604" s="129"/>
    </row>
    <row r="605" spans="1:12" s="60" customFormat="1" ht="15.75">
      <c r="A605" s="195"/>
      <c r="B605" s="2"/>
      <c r="C605" s="2"/>
      <c r="D605" s="2"/>
      <c r="E605" s="196"/>
      <c r="F605" s="197"/>
      <c r="G605" s="129"/>
      <c r="H605" s="129"/>
      <c r="I605" s="129"/>
      <c r="J605" s="129"/>
      <c r="K605" s="129"/>
      <c r="L605" s="129"/>
    </row>
    <row r="606" spans="1:12" s="60" customFormat="1" ht="15.75">
      <c r="A606" s="195"/>
      <c r="B606" s="2"/>
      <c r="C606" s="2"/>
      <c r="D606" s="2"/>
      <c r="E606" s="196"/>
      <c r="F606" s="197"/>
      <c r="G606" s="129"/>
      <c r="H606" s="129"/>
      <c r="I606" s="129"/>
      <c r="J606" s="129"/>
      <c r="K606" s="129"/>
      <c r="L606" s="129"/>
    </row>
    <row r="607" spans="1:12" s="60" customFormat="1" ht="15.75">
      <c r="A607" s="195"/>
      <c r="B607" s="2"/>
      <c r="C607" s="2"/>
      <c r="D607" s="2"/>
      <c r="E607" s="196"/>
      <c r="F607" s="197"/>
      <c r="G607" s="129"/>
      <c r="H607" s="129"/>
      <c r="I607" s="129"/>
      <c r="J607" s="129"/>
      <c r="K607" s="129"/>
      <c r="L607" s="129"/>
    </row>
    <row r="608" spans="1:12" s="60" customFormat="1" ht="15.75">
      <c r="A608" s="195"/>
      <c r="B608" s="2"/>
      <c r="C608" s="2"/>
      <c r="D608" s="2"/>
      <c r="E608" s="196"/>
      <c r="F608" s="197"/>
      <c r="G608" s="129"/>
      <c r="H608" s="129"/>
      <c r="I608" s="129"/>
      <c r="J608" s="129"/>
      <c r="K608" s="129"/>
      <c r="L608" s="129"/>
    </row>
    <row r="609" spans="1:12" s="60" customFormat="1" ht="15.75">
      <c r="A609" s="195"/>
      <c r="B609" s="2"/>
      <c r="C609" s="2"/>
      <c r="D609" s="2"/>
      <c r="E609" s="196"/>
      <c r="F609" s="197"/>
      <c r="G609" s="129"/>
      <c r="H609" s="129"/>
      <c r="I609" s="129"/>
      <c r="J609" s="129"/>
      <c r="K609" s="129"/>
      <c r="L609" s="129"/>
    </row>
    <row r="610" spans="1:12" s="60" customFormat="1" ht="15.75">
      <c r="A610" s="195"/>
      <c r="B610" s="2"/>
      <c r="C610" s="2"/>
      <c r="D610" s="2"/>
      <c r="E610" s="196"/>
      <c r="F610" s="197"/>
      <c r="G610" s="129"/>
      <c r="H610" s="129"/>
      <c r="I610" s="129"/>
      <c r="J610" s="129"/>
      <c r="K610" s="129"/>
      <c r="L610" s="129"/>
    </row>
    <row r="611" spans="1:12" s="60" customFormat="1" ht="15.75">
      <c r="A611" s="195"/>
      <c r="B611" s="2"/>
      <c r="C611" s="2"/>
      <c r="D611" s="2"/>
      <c r="E611" s="196"/>
      <c r="F611" s="197"/>
      <c r="G611" s="129"/>
      <c r="H611" s="129"/>
      <c r="I611" s="129"/>
      <c r="J611" s="129"/>
      <c r="K611" s="129"/>
      <c r="L611" s="129"/>
    </row>
    <row r="612" spans="1:12" s="60" customFormat="1" ht="15.75">
      <c r="A612" s="195"/>
      <c r="B612" s="2"/>
      <c r="C612" s="2"/>
      <c r="D612" s="2"/>
      <c r="E612" s="196"/>
      <c r="F612" s="197"/>
      <c r="G612" s="129"/>
      <c r="H612" s="129"/>
      <c r="I612" s="129"/>
      <c r="J612" s="129"/>
      <c r="K612" s="129"/>
      <c r="L612" s="129"/>
    </row>
    <row r="613" spans="1:12" s="60" customFormat="1" ht="15.75">
      <c r="A613" s="195"/>
      <c r="B613" s="2"/>
      <c r="C613" s="2"/>
      <c r="D613" s="2"/>
      <c r="E613" s="196"/>
      <c r="F613" s="197"/>
      <c r="G613" s="129"/>
      <c r="H613" s="129"/>
      <c r="I613" s="129"/>
      <c r="J613" s="129"/>
      <c r="K613" s="129"/>
      <c r="L613" s="129"/>
    </row>
    <row r="614" spans="1:12" s="60" customFormat="1" ht="15.75">
      <c r="A614" s="195"/>
      <c r="B614" s="2"/>
      <c r="C614" s="2"/>
      <c r="D614" s="2"/>
      <c r="E614" s="196"/>
      <c r="F614" s="197"/>
      <c r="G614" s="129"/>
      <c r="H614" s="129"/>
      <c r="I614" s="129"/>
      <c r="J614" s="129"/>
      <c r="K614" s="129"/>
      <c r="L614" s="129"/>
    </row>
    <row r="615" spans="1:12" s="60" customFormat="1" ht="15.75">
      <c r="A615" s="195"/>
      <c r="B615" s="2"/>
      <c r="C615" s="2"/>
      <c r="D615" s="2"/>
      <c r="E615" s="196"/>
      <c r="F615" s="197"/>
      <c r="G615" s="129"/>
      <c r="H615" s="129"/>
      <c r="I615" s="129"/>
      <c r="J615" s="129"/>
      <c r="K615" s="129"/>
      <c r="L615" s="129"/>
    </row>
    <row r="616" spans="1:12" s="60" customFormat="1" ht="15.75">
      <c r="A616" s="195"/>
      <c r="B616" s="2"/>
      <c r="C616" s="2"/>
      <c r="D616" s="2"/>
      <c r="E616" s="196"/>
      <c r="F616" s="197"/>
      <c r="G616" s="129"/>
      <c r="H616" s="129"/>
      <c r="I616" s="129"/>
      <c r="J616" s="129"/>
      <c r="K616" s="129"/>
      <c r="L616" s="129"/>
    </row>
    <row r="617" spans="1:12" s="60" customFormat="1" ht="15.75">
      <c r="A617" s="195"/>
      <c r="B617" s="2"/>
      <c r="C617" s="2"/>
      <c r="D617" s="2"/>
      <c r="E617" s="196"/>
      <c r="F617" s="197"/>
      <c r="G617" s="129"/>
      <c r="H617" s="129"/>
      <c r="I617" s="129"/>
      <c r="J617" s="129"/>
      <c r="K617" s="129"/>
      <c r="L617" s="129"/>
    </row>
    <row r="618" spans="1:12" s="60" customFormat="1" ht="15.75">
      <c r="A618" s="195"/>
      <c r="B618" s="2"/>
      <c r="C618" s="2"/>
      <c r="D618" s="2"/>
      <c r="E618" s="196"/>
      <c r="F618" s="197"/>
      <c r="G618" s="129"/>
      <c r="H618" s="129"/>
      <c r="I618" s="129"/>
      <c r="J618" s="129"/>
      <c r="K618" s="129"/>
      <c r="L618" s="129"/>
    </row>
    <row r="619" spans="1:12" s="60" customFormat="1" ht="15.75">
      <c r="A619" s="195"/>
      <c r="B619" s="2"/>
      <c r="C619" s="2"/>
      <c r="D619" s="2"/>
      <c r="E619" s="196"/>
      <c r="F619" s="197"/>
      <c r="G619" s="129"/>
      <c r="H619" s="129"/>
      <c r="I619" s="129"/>
      <c r="J619" s="129"/>
      <c r="K619" s="129"/>
      <c r="L619" s="129"/>
    </row>
    <row r="620" spans="1:12" s="60" customFormat="1" ht="15.75">
      <c r="A620" s="195"/>
      <c r="B620" s="2"/>
      <c r="C620" s="2"/>
      <c r="D620" s="2"/>
      <c r="E620" s="196"/>
      <c r="F620" s="197"/>
      <c r="G620" s="129"/>
      <c r="H620" s="129"/>
      <c r="I620" s="129"/>
      <c r="J620" s="129"/>
      <c r="K620" s="129"/>
      <c r="L620" s="129"/>
    </row>
    <row r="621" spans="1:12" s="60" customFormat="1" ht="15.75">
      <c r="A621" s="195"/>
      <c r="B621" s="2"/>
      <c r="C621" s="2"/>
      <c r="D621" s="2"/>
      <c r="E621" s="196"/>
      <c r="F621" s="197"/>
      <c r="G621" s="129"/>
      <c r="H621" s="129"/>
      <c r="I621" s="129"/>
      <c r="J621" s="129"/>
      <c r="K621" s="129"/>
      <c r="L621" s="129"/>
    </row>
    <row r="622" spans="1:12" s="60" customFormat="1" ht="15.75">
      <c r="A622" s="195"/>
      <c r="B622" s="2"/>
      <c r="C622" s="2"/>
      <c r="D622" s="2"/>
      <c r="E622" s="196"/>
      <c r="F622" s="197"/>
      <c r="G622" s="129"/>
      <c r="H622" s="129"/>
      <c r="I622" s="129"/>
      <c r="J622" s="129"/>
      <c r="K622" s="129"/>
      <c r="L622" s="129"/>
    </row>
    <row r="623" spans="1:12" s="60" customFormat="1" ht="15.75">
      <c r="A623" s="195"/>
      <c r="B623" s="2"/>
      <c r="C623" s="2"/>
      <c r="D623" s="2"/>
      <c r="E623" s="196"/>
      <c r="F623" s="197"/>
      <c r="G623" s="129"/>
      <c r="H623" s="129"/>
      <c r="I623" s="129"/>
      <c r="J623" s="129"/>
      <c r="K623" s="129"/>
      <c r="L623" s="129"/>
    </row>
    <row r="624" spans="1:12" s="60" customFormat="1" ht="15.75">
      <c r="A624" s="195"/>
      <c r="B624" s="2"/>
      <c r="C624" s="2"/>
      <c r="D624" s="2"/>
      <c r="E624" s="196"/>
      <c r="F624" s="197"/>
      <c r="G624" s="129"/>
      <c r="H624" s="129"/>
      <c r="I624" s="129"/>
      <c r="J624" s="129"/>
      <c r="K624" s="129"/>
      <c r="L624" s="129"/>
    </row>
    <row r="625" spans="1:12" s="60" customFormat="1" ht="15.75">
      <c r="A625" s="195"/>
      <c r="B625" s="2"/>
      <c r="C625" s="2"/>
      <c r="D625" s="2"/>
      <c r="E625" s="196"/>
      <c r="F625" s="197"/>
      <c r="G625" s="129"/>
      <c r="H625" s="129"/>
      <c r="I625" s="129"/>
      <c r="J625" s="129"/>
      <c r="K625" s="129"/>
      <c r="L625" s="129"/>
    </row>
    <row r="626" spans="1:12" s="60" customFormat="1" ht="15.75">
      <c r="A626" s="195"/>
      <c r="B626" s="2"/>
      <c r="C626" s="2"/>
      <c r="D626" s="2"/>
      <c r="E626" s="196"/>
      <c r="F626" s="197"/>
      <c r="G626" s="129"/>
      <c r="H626" s="129"/>
      <c r="I626" s="129"/>
      <c r="J626" s="129"/>
      <c r="K626" s="129"/>
      <c r="L626" s="129"/>
    </row>
    <row r="627" spans="1:12" s="60" customFormat="1" ht="15.75">
      <c r="A627" s="195"/>
      <c r="B627" s="2"/>
      <c r="C627" s="2"/>
      <c r="D627" s="2"/>
      <c r="E627" s="196"/>
      <c r="F627" s="197"/>
      <c r="G627" s="129"/>
      <c r="H627" s="129"/>
      <c r="I627" s="129"/>
      <c r="J627" s="129"/>
      <c r="K627" s="129"/>
      <c r="L627" s="129"/>
    </row>
    <row r="628" spans="1:12" s="60" customFormat="1" ht="15.75">
      <c r="A628" s="195"/>
      <c r="B628" s="2"/>
      <c r="C628" s="2"/>
      <c r="D628" s="2"/>
      <c r="E628" s="196"/>
      <c r="F628" s="197"/>
      <c r="G628" s="129"/>
      <c r="H628" s="129"/>
      <c r="I628" s="129"/>
      <c r="J628" s="129"/>
      <c r="K628" s="129"/>
      <c r="L628" s="129"/>
    </row>
    <row r="629" spans="1:12" s="60" customFormat="1" ht="15.75">
      <c r="A629" s="195"/>
      <c r="B629" s="2"/>
      <c r="C629" s="2"/>
      <c r="D629" s="2"/>
      <c r="E629" s="196"/>
      <c r="F629" s="197"/>
      <c r="G629" s="129"/>
      <c r="H629" s="129"/>
      <c r="I629" s="129"/>
      <c r="J629" s="129"/>
      <c r="K629" s="129"/>
      <c r="L629" s="129"/>
    </row>
    <row r="630" spans="1:12" s="60" customFormat="1" ht="15.75">
      <c r="A630" s="195"/>
      <c r="B630" s="2"/>
      <c r="C630" s="2"/>
      <c r="D630" s="2"/>
      <c r="E630" s="196"/>
      <c r="F630" s="197"/>
      <c r="G630" s="129"/>
      <c r="H630" s="129"/>
      <c r="I630" s="129"/>
      <c r="J630" s="129"/>
      <c r="K630" s="129"/>
      <c r="L630" s="129"/>
    </row>
    <row r="631" spans="1:12" s="60" customFormat="1" ht="15.75">
      <c r="A631" s="195"/>
      <c r="B631" s="2"/>
      <c r="C631" s="2"/>
      <c r="D631" s="2"/>
      <c r="E631" s="196"/>
      <c r="F631" s="197"/>
      <c r="G631" s="129"/>
      <c r="H631" s="129"/>
      <c r="I631" s="129"/>
      <c r="J631" s="129"/>
      <c r="K631" s="129"/>
      <c r="L631" s="129"/>
    </row>
    <row r="632" spans="1:12" s="60" customFormat="1" ht="15.75">
      <c r="A632" s="195"/>
      <c r="B632" s="2"/>
      <c r="C632" s="2"/>
      <c r="D632" s="2"/>
      <c r="E632" s="196"/>
      <c r="F632" s="197"/>
      <c r="G632" s="129"/>
      <c r="H632" s="129"/>
      <c r="I632" s="129"/>
      <c r="J632" s="129"/>
      <c r="K632" s="129"/>
      <c r="L632" s="129"/>
    </row>
    <row r="633" spans="1:12" s="60" customFormat="1" ht="15.75">
      <c r="A633" s="195"/>
      <c r="B633" s="2"/>
      <c r="C633" s="2"/>
      <c r="D633" s="2"/>
      <c r="E633" s="196"/>
      <c r="F633" s="197"/>
      <c r="G633" s="129"/>
      <c r="H633" s="129"/>
      <c r="I633" s="129"/>
      <c r="J633" s="129"/>
      <c r="K633" s="129"/>
      <c r="L633" s="129"/>
    </row>
    <row r="634" spans="1:12" s="60" customFormat="1" ht="15.75">
      <c r="A634" s="195"/>
      <c r="B634" s="2"/>
      <c r="C634" s="2"/>
      <c r="D634" s="2"/>
      <c r="E634" s="196"/>
      <c r="F634" s="197"/>
      <c r="G634" s="129"/>
      <c r="H634" s="129"/>
      <c r="I634" s="129"/>
      <c r="J634" s="129"/>
      <c r="K634" s="129"/>
      <c r="L634" s="129"/>
    </row>
    <row r="635" spans="1:12" s="60" customFormat="1" ht="15.75">
      <c r="A635" s="195"/>
      <c r="B635" s="2"/>
      <c r="C635" s="2"/>
      <c r="D635" s="2"/>
      <c r="E635" s="196"/>
      <c r="F635" s="197"/>
      <c r="G635" s="129"/>
      <c r="H635" s="129"/>
      <c r="I635" s="129"/>
      <c r="J635" s="129"/>
      <c r="K635" s="129"/>
      <c r="L635" s="129"/>
    </row>
    <row r="636" spans="1:12" s="60" customFormat="1" ht="15.75">
      <c r="A636" s="195"/>
      <c r="B636" s="2"/>
      <c r="C636" s="2"/>
      <c r="D636" s="2"/>
      <c r="E636" s="196"/>
      <c r="F636" s="197"/>
      <c r="G636" s="129"/>
      <c r="H636" s="129"/>
      <c r="I636" s="129"/>
      <c r="J636" s="129"/>
      <c r="K636" s="129"/>
      <c r="L636" s="129"/>
    </row>
    <row r="637" spans="1:12" s="60" customFormat="1" ht="15.75">
      <c r="A637" s="195"/>
      <c r="B637" s="2"/>
      <c r="C637" s="2"/>
      <c r="D637" s="2"/>
      <c r="E637" s="196"/>
      <c r="F637" s="197"/>
      <c r="G637" s="129"/>
      <c r="H637" s="129"/>
      <c r="I637" s="129"/>
      <c r="J637" s="129"/>
      <c r="K637" s="129"/>
      <c r="L637" s="129"/>
    </row>
    <row r="638" spans="1:12" s="60" customFormat="1" ht="15.75">
      <c r="A638" s="195"/>
      <c r="B638" s="2"/>
      <c r="C638" s="2"/>
      <c r="D638" s="2"/>
      <c r="E638" s="196"/>
      <c r="F638" s="197"/>
      <c r="G638" s="129"/>
      <c r="H638" s="129"/>
      <c r="I638" s="129"/>
      <c r="J638" s="129"/>
      <c r="K638" s="129"/>
      <c r="L638" s="129"/>
    </row>
    <row r="639" spans="1:12" s="60" customFormat="1" ht="15.75">
      <c r="A639" s="195"/>
      <c r="B639" s="2"/>
      <c r="C639" s="2"/>
      <c r="D639" s="2"/>
      <c r="E639" s="196"/>
      <c r="F639" s="197"/>
      <c r="G639" s="129"/>
      <c r="H639" s="129"/>
      <c r="I639" s="129"/>
      <c r="J639" s="129"/>
      <c r="K639" s="129"/>
      <c r="L639" s="129"/>
    </row>
    <row r="640" spans="1:12" s="60" customFormat="1" ht="15.75">
      <c r="A640" s="195"/>
      <c r="B640" s="2"/>
      <c r="C640" s="2"/>
      <c r="D640" s="2"/>
      <c r="E640" s="196"/>
      <c r="F640" s="197"/>
      <c r="G640" s="129"/>
      <c r="H640" s="129"/>
      <c r="I640" s="129"/>
      <c r="J640" s="129"/>
      <c r="K640" s="129"/>
      <c r="L640" s="129"/>
    </row>
    <row r="641" spans="1:12" s="60" customFormat="1" ht="15.75">
      <c r="A641" s="195"/>
      <c r="B641" s="2"/>
      <c r="C641" s="2"/>
      <c r="D641" s="2"/>
      <c r="E641" s="196"/>
      <c r="F641" s="197"/>
      <c r="G641" s="129"/>
      <c r="H641" s="129"/>
      <c r="I641" s="129"/>
      <c r="J641" s="129"/>
      <c r="K641" s="129"/>
      <c r="L641" s="129"/>
    </row>
    <row r="642" spans="1:12" s="60" customFormat="1" ht="15.75">
      <c r="A642" s="195"/>
      <c r="B642" s="2"/>
      <c r="C642" s="2"/>
      <c r="D642" s="2"/>
      <c r="E642" s="196"/>
      <c r="F642" s="197"/>
      <c r="G642" s="129"/>
      <c r="H642" s="129"/>
      <c r="I642" s="129"/>
      <c r="J642" s="129"/>
      <c r="K642" s="129"/>
      <c r="L642" s="129"/>
    </row>
    <row r="643" spans="1:12" s="60" customFormat="1" ht="15.75">
      <c r="A643" s="195"/>
      <c r="B643" s="2"/>
      <c r="C643" s="2"/>
      <c r="D643" s="2"/>
      <c r="E643" s="196"/>
      <c r="F643" s="197"/>
      <c r="G643" s="129"/>
      <c r="H643" s="129"/>
      <c r="I643" s="129"/>
      <c r="J643" s="129"/>
      <c r="K643" s="129"/>
      <c r="L643" s="129"/>
    </row>
    <row r="644" spans="1:12" s="60" customFormat="1" ht="15.75">
      <c r="A644" s="195"/>
      <c r="B644" s="2"/>
      <c r="C644" s="2"/>
      <c r="D644" s="2"/>
      <c r="E644" s="196"/>
      <c r="F644" s="197"/>
      <c r="G644" s="129"/>
      <c r="H644" s="129"/>
      <c r="I644" s="129"/>
      <c r="J644" s="129"/>
      <c r="K644" s="129"/>
      <c r="L644" s="129"/>
    </row>
    <row r="645" spans="1:12" s="60" customFormat="1" ht="15.75">
      <c r="A645" s="195"/>
      <c r="B645" s="2"/>
      <c r="C645" s="2"/>
      <c r="D645" s="2"/>
      <c r="E645" s="196"/>
      <c r="F645" s="197"/>
      <c r="G645" s="129"/>
      <c r="H645" s="129"/>
      <c r="I645" s="129"/>
      <c r="J645" s="129"/>
      <c r="K645" s="129"/>
      <c r="L645" s="129"/>
    </row>
    <row r="646" spans="1:12" s="60" customFormat="1" ht="15.75">
      <c r="A646" s="195"/>
      <c r="B646" s="2"/>
      <c r="C646" s="2"/>
      <c r="D646" s="2"/>
      <c r="E646" s="196"/>
      <c r="F646" s="197"/>
      <c r="G646" s="129"/>
      <c r="H646" s="129"/>
      <c r="I646" s="129"/>
      <c r="J646" s="129"/>
      <c r="K646" s="129"/>
      <c r="L646" s="129"/>
    </row>
  </sheetData>
  <sheetProtection/>
  <mergeCells count="12">
    <mergeCell ref="D268:D269"/>
    <mergeCell ref="D275:D277"/>
    <mergeCell ref="D290:D291"/>
    <mergeCell ref="D355:D356"/>
    <mergeCell ref="D385:D386"/>
    <mergeCell ref="D492:D493"/>
    <mergeCell ref="A1:F1"/>
    <mergeCell ref="A2:F2"/>
    <mergeCell ref="A3:F3"/>
    <mergeCell ref="D147:D148"/>
    <mergeCell ref="D154:D157"/>
    <mergeCell ref="D264:D265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D437"/>
  <sheetViews>
    <sheetView workbookViewId="0" topLeftCell="A1">
      <selection activeCell="J12" sqref="J12"/>
    </sheetView>
  </sheetViews>
  <sheetFormatPr defaultColWidth="10.28125" defaultRowHeight="12.75"/>
  <cols>
    <col min="1" max="1" width="63.7109375" style="195" customWidth="1"/>
    <col min="2" max="5" width="15.7109375" style="2" customWidth="1"/>
    <col min="6" max="6" width="5.421875" style="196" customWidth="1"/>
    <col min="7" max="7" width="15.7109375" style="197" customWidth="1"/>
    <col min="8" max="8" width="10.28125" style="129" customWidth="1"/>
    <col min="9" max="9" width="24.57421875" style="129" customWidth="1"/>
    <col min="10" max="10" width="19.140625" style="129" customWidth="1"/>
    <col min="11" max="13" width="10.28125" style="129" customWidth="1"/>
    <col min="14" max="16384" width="10.28125" style="4" customWidth="1"/>
  </cols>
  <sheetData>
    <row r="1" spans="1:13" s="199" customFormat="1" ht="19.5" customHeight="1">
      <c r="A1" s="535" t="s">
        <v>61</v>
      </c>
      <c r="B1" s="535"/>
      <c r="C1" s="535"/>
      <c r="D1" s="535"/>
      <c r="E1" s="535"/>
      <c r="F1" s="535"/>
      <c r="G1" s="535"/>
      <c r="H1" s="198"/>
      <c r="I1" s="198"/>
      <c r="J1" s="198"/>
      <c r="K1" s="198"/>
      <c r="L1" s="198"/>
      <c r="M1" s="198"/>
    </row>
    <row r="2" spans="1:13" s="201" customFormat="1" ht="19.5" customHeight="1">
      <c r="A2" s="535" t="s">
        <v>46</v>
      </c>
      <c r="B2" s="535"/>
      <c r="C2" s="535"/>
      <c r="D2" s="535"/>
      <c r="E2" s="535"/>
      <c r="F2" s="535"/>
      <c r="G2" s="535"/>
      <c r="H2" s="200"/>
      <c r="I2" s="200"/>
      <c r="J2" s="200"/>
      <c r="K2" s="200"/>
      <c r="L2" s="200"/>
      <c r="M2" s="200"/>
    </row>
    <row r="3" spans="1:13" s="201" customFormat="1" ht="27" customHeight="1">
      <c r="A3" s="536" t="s">
        <v>349</v>
      </c>
      <c r="B3" s="536"/>
      <c r="C3" s="536"/>
      <c r="D3" s="536"/>
      <c r="E3" s="536"/>
      <c r="F3" s="536"/>
      <c r="G3" s="536"/>
      <c r="H3" s="200"/>
      <c r="I3" s="200"/>
      <c r="J3" s="200"/>
      <c r="K3" s="200"/>
      <c r="L3" s="200"/>
      <c r="M3" s="200"/>
    </row>
    <row r="4" spans="1:13" s="244" customFormat="1" ht="2.25" customHeight="1" hidden="1">
      <c r="A4" s="176"/>
      <c r="B4" s="176"/>
      <c r="C4" s="176"/>
      <c r="D4" s="176"/>
      <c r="E4" s="176"/>
      <c r="F4" s="177"/>
      <c r="G4" s="178"/>
      <c r="H4" s="243"/>
      <c r="I4" s="243"/>
      <c r="J4" s="243"/>
      <c r="K4" s="243"/>
      <c r="L4" s="243"/>
      <c r="M4" s="243"/>
    </row>
    <row r="5" spans="1:13" s="244" customFormat="1" ht="9" customHeight="1">
      <c r="A5" s="176"/>
      <c r="B5" s="176"/>
      <c r="C5" s="176"/>
      <c r="D5" s="176"/>
      <c r="E5" s="176"/>
      <c r="F5" s="179"/>
      <c r="G5" s="178"/>
      <c r="H5" s="243"/>
      <c r="I5" s="243"/>
      <c r="J5" s="243"/>
      <c r="K5" s="243"/>
      <c r="L5" s="243"/>
      <c r="M5" s="243"/>
    </row>
    <row r="6" spans="1:13" s="87" customFormat="1" ht="39.75" customHeight="1">
      <c r="A6" s="180" t="s">
        <v>0</v>
      </c>
      <c r="B6" s="181" t="s">
        <v>350</v>
      </c>
      <c r="C6" s="182" t="s">
        <v>351</v>
      </c>
      <c r="D6" s="182" t="s">
        <v>352</v>
      </c>
      <c r="E6" s="183" t="s">
        <v>353</v>
      </c>
      <c r="F6" s="236" t="s">
        <v>354</v>
      </c>
      <c r="G6" s="184" t="s">
        <v>355</v>
      </c>
      <c r="H6" s="122"/>
      <c r="I6" s="301" t="s">
        <v>356</v>
      </c>
      <c r="J6" s="122"/>
      <c r="K6" s="122"/>
      <c r="L6" s="122"/>
      <c r="M6" s="122"/>
    </row>
    <row r="7" spans="1:13" s="87" customFormat="1" ht="15" customHeight="1">
      <c r="A7" s="185"/>
      <c r="B7" s="186" t="s">
        <v>1</v>
      </c>
      <c r="C7" s="187" t="s">
        <v>2</v>
      </c>
      <c r="D7" s="187" t="s">
        <v>3</v>
      </c>
      <c r="E7" s="188" t="s">
        <v>4</v>
      </c>
      <c r="F7" s="237" t="s">
        <v>5</v>
      </c>
      <c r="G7" s="189" t="s">
        <v>357</v>
      </c>
      <c r="H7" s="122"/>
      <c r="I7" s="302"/>
      <c r="J7" s="122"/>
      <c r="K7" s="122"/>
      <c r="L7" s="122"/>
      <c r="M7" s="122"/>
    </row>
    <row r="8" spans="1:13" s="2" customFormat="1" ht="27.75" customHeight="1">
      <c r="A8" s="5" t="s">
        <v>99</v>
      </c>
      <c r="B8" s="81"/>
      <c r="C8" s="6"/>
      <c r="D8" s="303"/>
      <c r="E8" s="92"/>
      <c r="F8" s="7"/>
      <c r="G8" s="93"/>
      <c r="H8" s="89"/>
      <c r="I8" s="304"/>
      <c r="J8" s="89"/>
      <c r="K8" s="89"/>
      <c r="L8" s="89"/>
      <c r="M8" s="89"/>
    </row>
    <row r="9" spans="1:13" s="2" customFormat="1" ht="24.75" customHeight="1">
      <c r="A9" s="8" t="s">
        <v>6</v>
      </c>
      <c r="B9" s="53">
        <f>SUM(B11,B13)</f>
        <v>2805000</v>
      </c>
      <c r="C9" s="53">
        <f>C11+C13+C15</f>
        <v>468343.63</v>
      </c>
      <c r="D9" s="53">
        <v>0</v>
      </c>
      <c r="E9" s="9">
        <f>B9-C9</f>
        <v>2336656.37</v>
      </c>
      <c r="F9" s="10">
        <f>(C9+D9)/B9*100</f>
        <v>16.696742602495544</v>
      </c>
      <c r="G9" s="9">
        <v>1801290.58</v>
      </c>
      <c r="H9" s="89"/>
      <c r="I9" s="304"/>
      <c r="J9" s="89"/>
      <c r="K9" s="89"/>
      <c r="L9" s="89"/>
      <c r="M9" s="89"/>
    </row>
    <row r="10" spans="1:13" s="44" customFormat="1" ht="16.5" customHeight="1">
      <c r="A10" s="78"/>
      <c r="B10" s="241" t="s">
        <v>253</v>
      </c>
      <c r="C10" s="241" t="s">
        <v>253</v>
      </c>
      <c r="D10" s="241"/>
      <c r="E10" s="14"/>
      <c r="F10" s="15"/>
      <c r="G10" s="14"/>
      <c r="H10" s="79"/>
      <c r="I10" s="305"/>
      <c r="J10" s="79"/>
      <c r="K10" s="79"/>
      <c r="L10" s="79"/>
      <c r="M10" s="79"/>
    </row>
    <row r="11" spans="1:13" s="44" customFormat="1" ht="16.5" customHeight="1">
      <c r="A11" s="78"/>
      <c r="B11" s="41">
        <v>2770000</v>
      </c>
      <c r="C11" s="42">
        <v>468343.63</v>
      </c>
      <c r="D11" s="42"/>
      <c r="E11" s="14"/>
      <c r="F11" s="15"/>
      <c r="G11" s="14"/>
      <c r="H11" s="79"/>
      <c r="I11" s="305"/>
      <c r="J11" s="79"/>
      <c r="K11" s="79"/>
      <c r="L11" s="79"/>
      <c r="M11" s="79"/>
    </row>
    <row r="12" spans="1:13" s="44" customFormat="1" ht="16.5" customHeight="1">
      <c r="A12" s="78"/>
      <c r="B12" s="241" t="s">
        <v>254</v>
      </c>
      <c r="C12" s="241" t="s">
        <v>254</v>
      </c>
      <c r="D12" s="241"/>
      <c r="E12" s="14"/>
      <c r="F12" s="15"/>
      <c r="G12" s="14"/>
      <c r="H12" s="79"/>
      <c r="I12" s="305"/>
      <c r="J12" s="79"/>
      <c r="K12" s="79"/>
      <c r="L12" s="79"/>
      <c r="M12" s="79"/>
    </row>
    <row r="13" spans="1:13" s="44" customFormat="1" ht="16.5" customHeight="1">
      <c r="A13" s="78"/>
      <c r="B13" s="41">
        <v>35000</v>
      </c>
      <c r="C13" s="42">
        <v>0</v>
      </c>
      <c r="D13" s="42"/>
      <c r="E13" s="14"/>
      <c r="F13" s="15"/>
      <c r="G13" s="14"/>
      <c r="H13" s="79"/>
      <c r="I13" s="305"/>
      <c r="J13" s="79"/>
      <c r="K13" s="79"/>
      <c r="L13" s="79"/>
      <c r="M13" s="79"/>
    </row>
    <row r="14" spans="1:13" s="44" customFormat="1" ht="16.5" customHeight="1">
      <c r="A14" s="78"/>
      <c r="B14" s="241" t="s">
        <v>255</v>
      </c>
      <c r="C14" s="241" t="s">
        <v>255</v>
      </c>
      <c r="D14" s="241"/>
      <c r="E14" s="14"/>
      <c r="F14" s="15"/>
      <c r="G14" s="14"/>
      <c r="H14" s="79"/>
      <c r="I14" s="305"/>
      <c r="J14" s="79"/>
      <c r="K14" s="79"/>
      <c r="L14" s="79"/>
      <c r="M14" s="79"/>
    </row>
    <row r="15" spans="1:26" s="169" customFormat="1" ht="16.5" customHeight="1">
      <c r="A15" s="245"/>
      <c r="B15" s="74">
        <v>0</v>
      </c>
      <c r="C15" s="74">
        <v>0</v>
      </c>
      <c r="D15" s="74"/>
      <c r="E15" s="246"/>
      <c r="F15" s="247"/>
      <c r="G15" s="246"/>
      <c r="H15" s="306"/>
      <c r="I15" s="305"/>
      <c r="J15" s="79"/>
      <c r="K15" s="79"/>
      <c r="L15" s="79"/>
      <c r="M15" s="79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2" customFormat="1" ht="24.75" customHeight="1">
      <c r="A16" s="78" t="s">
        <v>7</v>
      </c>
      <c r="B16" s="23">
        <f>SUM(B18,B20)</f>
        <v>39000</v>
      </c>
      <c r="C16" s="23">
        <f>C18+C20+C22</f>
        <v>8911.97</v>
      </c>
      <c r="D16" s="23">
        <v>0</v>
      </c>
      <c r="E16" s="14">
        <f>B16-C16</f>
        <v>30088.03</v>
      </c>
      <c r="F16" s="15">
        <f>(C16+D16)/B16*100</f>
        <v>22.851205128205127</v>
      </c>
      <c r="G16" s="14">
        <v>36037.23</v>
      </c>
      <c r="H16" s="306"/>
      <c r="I16" s="305"/>
      <c r="J16" s="79"/>
      <c r="K16" s="79"/>
      <c r="L16" s="79"/>
      <c r="M16" s="79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2" customFormat="1" ht="16.5" customHeight="1">
      <c r="A17" s="78"/>
      <c r="B17" s="91" t="s">
        <v>256</v>
      </c>
      <c r="C17" s="91" t="s">
        <v>256</v>
      </c>
      <c r="D17" s="91"/>
      <c r="E17" s="14"/>
      <c r="F17" s="15"/>
      <c r="G17" s="14"/>
      <c r="H17" s="306"/>
      <c r="I17" s="305"/>
      <c r="J17" s="79"/>
      <c r="K17" s="79"/>
      <c r="L17" s="79"/>
      <c r="M17" s="79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2" customFormat="1" ht="16.5" customHeight="1">
      <c r="A18" s="78"/>
      <c r="B18" s="42">
        <v>36000</v>
      </c>
      <c r="C18" s="42">
        <v>8911.97</v>
      </c>
      <c r="D18" s="42"/>
      <c r="E18" s="14"/>
      <c r="F18" s="15"/>
      <c r="G18" s="14"/>
      <c r="H18" s="306"/>
      <c r="I18" s="305"/>
      <c r="J18" s="79"/>
      <c r="K18" s="79"/>
      <c r="L18" s="79"/>
      <c r="M18" s="7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2" customFormat="1" ht="16.5" customHeight="1">
      <c r="A19" s="78"/>
      <c r="B19" s="241" t="s">
        <v>254</v>
      </c>
      <c r="C19" s="241" t="s">
        <v>254</v>
      </c>
      <c r="D19" s="241"/>
      <c r="E19" s="14"/>
      <c r="F19" s="15"/>
      <c r="G19" s="14"/>
      <c r="H19" s="306"/>
      <c r="I19" s="305"/>
      <c r="J19" s="79"/>
      <c r="K19" s="79"/>
      <c r="L19" s="79"/>
      <c r="M19" s="79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2" customFormat="1" ht="16.5" customHeight="1">
      <c r="A20" s="78"/>
      <c r="B20" s="42">
        <v>3000</v>
      </c>
      <c r="C20" s="42">
        <v>0</v>
      </c>
      <c r="D20" s="42"/>
      <c r="E20" s="14"/>
      <c r="F20" s="15"/>
      <c r="G20" s="14"/>
      <c r="H20" s="306"/>
      <c r="I20" s="305"/>
      <c r="J20" s="79"/>
      <c r="K20" s="79"/>
      <c r="L20" s="79"/>
      <c r="M20" s="79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2" customFormat="1" ht="16.5" customHeight="1">
      <c r="A21" s="78"/>
      <c r="B21" s="241" t="s">
        <v>255</v>
      </c>
      <c r="C21" s="241" t="s">
        <v>255</v>
      </c>
      <c r="D21" s="241"/>
      <c r="E21" s="14"/>
      <c r="F21" s="15"/>
      <c r="G21" s="14"/>
      <c r="H21" s="306"/>
      <c r="I21" s="305"/>
      <c r="J21" s="79"/>
      <c r="K21" s="79"/>
      <c r="L21" s="79"/>
      <c r="M21" s="79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2" customFormat="1" ht="16.5" customHeight="1">
      <c r="A22" s="78"/>
      <c r="B22" s="42">
        <v>0</v>
      </c>
      <c r="C22" s="42">
        <v>0</v>
      </c>
      <c r="D22" s="42"/>
      <c r="E22" s="14"/>
      <c r="F22" s="15"/>
      <c r="G22" s="14"/>
      <c r="H22" s="306"/>
      <c r="I22" s="305"/>
      <c r="J22" s="79"/>
      <c r="K22" s="79"/>
      <c r="L22" s="79"/>
      <c r="M22" s="79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2" customFormat="1" ht="27" customHeight="1">
      <c r="A23" s="135" t="s">
        <v>76</v>
      </c>
      <c r="B23" s="136">
        <f>SUM(B9,B16)</f>
        <v>2844000</v>
      </c>
      <c r="C23" s="136">
        <f>SUM(C9,C16)</f>
        <v>477255.6</v>
      </c>
      <c r="D23" s="136">
        <f>SUM(D9,D16)</f>
        <v>0</v>
      </c>
      <c r="E23" s="137">
        <f>B23-C23</f>
        <v>2366744.4</v>
      </c>
      <c r="F23" s="138">
        <f>(C23+D23)/B23*100</f>
        <v>16.78113924050633</v>
      </c>
      <c r="G23" s="137">
        <v>1837327.81</v>
      </c>
      <c r="H23" s="306"/>
      <c r="I23" s="305"/>
      <c r="J23" s="79"/>
      <c r="K23" s="79"/>
      <c r="L23" s="79"/>
      <c r="M23" s="79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7" s="248" customFormat="1" ht="33.75" customHeight="1">
      <c r="A24" s="8" t="s">
        <v>8</v>
      </c>
      <c r="B24" s="53">
        <v>7000</v>
      </c>
      <c r="C24" s="53">
        <f>SUM(C25:C27)</f>
        <v>0</v>
      </c>
      <c r="D24" s="53"/>
      <c r="E24" s="9">
        <f>B24-C24</f>
        <v>7000</v>
      </c>
      <c r="F24" s="10">
        <f>(C24+D24)/B24*100</f>
        <v>0</v>
      </c>
      <c r="G24" s="9">
        <v>30833.73</v>
      </c>
      <c r="H24" s="306"/>
      <c r="I24" s="305"/>
      <c r="J24" s="79"/>
      <c r="K24" s="79"/>
      <c r="L24" s="79"/>
      <c r="M24" s="79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307"/>
    </row>
    <row r="25" spans="1:13" s="44" customFormat="1" ht="17.25" customHeight="1">
      <c r="A25" s="48" t="s">
        <v>134</v>
      </c>
      <c r="B25" s="42"/>
      <c r="C25" s="42"/>
      <c r="D25" s="42"/>
      <c r="E25" s="41"/>
      <c r="F25" s="43"/>
      <c r="G25" s="41"/>
      <c r="H25" s="306"/>
      <c r="I25" s="305"/>
      <c r="J25" s="79"/>
      <c r="K25" s="79"/>
      <c r="L25" s="79"/>
      <c r="M25" s="79"/>
    </row>
    <row r="26" spans="1:13" s="44" customFormat="1" ht="17.25" customHeight="1">
      <c r="A26" s="48" t="s">
        <v>257</v>
      </c>
      <c r="B26" s="42"/>
      <c r="C26" s="42"/>
      <c r="D26" s="42"/>
      <c r="E26" s="41"/>
      <c r="F26" s="43"/>
      <c r="G26" s="41"/>
      <c r="H26" s="306"/>
      <c r="I26" s="305"/>
      <c r="J26" s="79"/>
      <c r="K26" s="79"/>
      <c r="L26" s="79"/>
      <c r="M26" s="79"/>
    </row>
    <row r="27" spans="1:13" s="44" customFormat="1" ht="17.25" customHeight="1">
      <c r="A27" s="48" t="s">
        <v>124</v>
      </c>
      <c r="B27" s="42"/>
      <c r="C27" s="42"/>
      <c r="D27" s="42"/>
      <c r="E27" s="41"/>
      <c r="F27" s="43"/>
      <c r="G27" s="41"/>
      <c r="H27" s="306"/>
      <c r="I27" s="305"/>
      <c r="J27" s="79"/>
      <c r="K27" s="79"/>
      <c r="L27" s="79"/>
      <c r="M27" s="79"/>
    </row>
    <row r="28" spans="1:26" s="3" customFormat="1" ht="27" customHeight="1">
      <c r="A28" s="135" t="s">
        <v>77</v>
      </c>
      <c r="B28" s="136">
        <f>B24</f>
        <v>7000</v>
      </c>
      <c r="C28" s="136">
        <f>C24</f>
        <v>0</v>
      </c>
      <c r="D28" s="136">
        <f>D24</f>
        <v>0</v>
      </c>
      <c r="E28" s="137">
        <f>B28-C28</f>
        <v>7000</v>
      </c>
      <c r="F28" s="138">
        <f>(C28+D28)/B28*100</f>
        <v>0</v>
      </c>
      <c r="G28" s="137">
        <v>30833.73</v>
      </c>
      <c r="H28" s="308"/>
      <c r="I28" s="309"/>
      <c r="J28" s="30"/>
      <c r="K28" s="30"/>
      <c r="L28" s="30"/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24.75" customHeight="1">
      <c r="A29" s="18" t="s">
        <v>100</v>
      </c>
      <c r="B29" s="53">
        <f>SUM(B32,B34)</f>
        <v>377000</v>
      </c>
      <c r="C29" s="53">
        <f>SUM(C30+C32)</f>
        <v>64653.4</v>
      </c>
      <c r="D29" s="53"/>
      <c r="E29" s="9">
        <f>B29-C29</f>
        <v>312346.6</v>
      </c>
      <c r="F29" s="10">
        <f>(C29+D29)/B29*100</f>
        <v>17.14944297082228</v>
      </c>
      <c r="G29" s="9">
        <v>265932.97</v>
      </c>
      <c r="H29" s="306"/>
      <c r="I29" s="305"/>
      <c r="J29" s="79"/>
      <c r="K29" s="79"/>
      <c r="L29" s="79"/>
      <c r="M29" s="79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13" s="2" customFormat="1" ht="19.5" customHeight="1">
      <c r="A30" s="39" t="s">
        <v>358</v>
      </c>
      <c r="B30" s="42"/>
      <c r="C30" s="42">
        <v>52.53</v>
      </c>
      <c r="D30" s="42"/>
      <c r="E30" s="41"/>
      <c r="F30" s="43"/>
      <c r="G30" s="41"/>
      <c r="H30" s="89"/>
      <c r="I30" s="304"/>
      <c r="J30" s="89"/>
      <c r="K30" s="89"/>
      <c r="L30" s="89"/>
      <c r="M30" s="89"/>
    </row>
    <row r="31" spans="1:13" s="2" customFormat="1" ht="16.5" customHeight="1">
      <c r="A31" s="22"/>
      <c r="B31" s="91" t="s">
        <v>256</v>
      </c>
      <c r="C31" s="91" t="s">
        <v>256</v>
      </c>
      <c r="D31" s="91"/>
      <c r="E31" s="14"/>
      <c r="F31" s="15"/>
      <c r="G31" s="14"/>
      <c r="H31" s="89"/>
      <c r="I31" s="304"/>
      <c r="J31" s="89"/>
      <c r="K31" s="89"/>
      <c r="L31" s="89"/>
      <c r="M31" s="89"/>
    </row>
    <row r="32" spans="1:13" s="2" customFormat="1" ht="16.5" customHeight="1">
      <c r="A32" s="22"/>
      <c r="B32" s="41">
        <v>372000</v>
      </c>
      <c r="C32" s="41">
        <v>64600.87</v>
      </c>
      <c r="D32" s="41"/>
      <c r="E32" s="14"/>
      <c r="F32" s="15"/>
      <c r="G32" s="14"/>
      <c r="H32" s="89"/>
      <c r="I32" s="304"/>
      <c r="J32" s="89"/>
      <c r="K32" s="89"/>
      <c r="L32" s="89"/>
      <c r="M32" s="89"/>
    </row>
    <row r="33" spans="1:13" s="2" customFormat="1" ht="16.5" customHeight="1">
      <c r="A33" s="22"/>
      <c r="B33" s="241" t="s">
        <v>254</v>
      </c>
      <c r="C33" s="241" t="s">
        <v>254</v>
      </c>
      <c r="D33" s="241"/>
      <c r="E33" s="14"/>
      <c r="F33" s="15"/>
      <c r="G33" s="14"/>
      <c r="H33" s="89"/>
      <c r="I33" s="304"/>
      <c r="J33" s="89"/>
      <c r="K33" s="89"/>
      <c r="L33" s="89"/>
      <c r="M33" s="89"/>
    </row>
    <row r="34" spans="1:13" s="2" customFormat="1" ht="16.5" customHeight="1">
      <c r="A34" s="22"/>
      <c r="B34" s="41">
        <v>5000</v>
      </c>
      <c r="C34" s="41">
        <v>0</v>
      </c>
      <c r="D34" s="41"/>
      <c r="E34" s="14"/>
      <c r="F34" s="15"/>
      <c r="G34" s="14"/>
      <c r="H34" s="89"/>
      <c r="I34" s="304"/>
      <c r="J34" s="89"/>
      <c r="K34" s="89"/>
      <c r="L34" s="89"/>
      <c r="M34" s="89"/>
    </row>
    <row r="35" spans="1:13" s="2" customFormat="1" ht="16.5" customHeight="1">
      <c r="A35" s="22"/>
      <c r="B35" s="241" t="s">
        <v>255</v>
      </c>
      <c r="C35" s="241" t="s">
        <v>255</v>
      </c>
      <c r="D35" s="241"/>
      <c r="E35" s="14"/>
      <c r="F35" s="15"/>
      <c r="G35" s="14"/>
      <c r="H35" s="89"/>
      <c r="I35" s="304"/>
      <c r="J35" s="89"/>
      <c r="K35" s="89"/>
      <c r="L35" s="89"/>
      <c r="M35" s="89"/>
    </row>
    <row r="36" spans="1:13" s="2" customFormat="1" ht="16.5" customHeight="1">
      <c r="A36" s="22"/>
      <c r="B36" s="42">
        <v>0</v>
      </c>
      <c r="C36" s="42">
        <v>0</v>
      </c>
      <c r="D36" s="42"/>
      <c r="E36" s="14"/>
      <c r="F36" s="15"/>
      <c r="G36" s="14"/>
      <c r="H36" s="89"/>
      <c r="I36" s="304"/>
      <c r="J36" s="89"/>
      <c r="K36" s="89"/>
      <c r="L36" s="89"/>
      <c r="M36" s="89"/>
    </row>
    <row r="37" spans="1:13" s="2" customFormat="1" ht="24.75" customHeight="1">
      <c r="A37" s="8" t="s">
        <v>101</v>
      </c>
      <c r="B37" s="53">
        <f>SUM(B39,B41)</f>
        <v>49000</v>
      </c>
      <c r="C37" s="53">
        <f>C39+C41+C43</f>
        <v>8113.34</v>
      </c>
      <c r="D37" s="53"/>
      <c r="E37" s="9">
        <f>B37-C37</f>
        <v>40886.66</v>
      </c>
      <c r="F37" s="10">
        <f>(C37+D37)/B37*100</f>
        <v>16.55783673469388</v>
      </c>
      <c r="G37" s="9">
        <v>31234.72</v>
      </c>
      <c r="H37" s="89"/>
      <c r="I37" s="304"/>
      <c r="J37" s="89"/>
      <c r="K37" s="89"/>
      <c r="L37" s="89"/>
      <c r="M37" s="89"/>
    </row>
    <row r="38" spans="1:13" s="2" customFormat="1" ht="16.5" customHeight="1">
      <c r="A38" s="78"/>
      <c r="B38" s="91" t="s">
        <v>256</v>
      </c>
      <c r="C38" s="91" t="s">
        <v>256</v>
      </c>
      <c r="D38" s="42"/>
      <c r="E38" s="14"/>
      <c r="F38" s="15"/>
      <c r="G38" s="14"/>
      <c r="H38" s="89"/>
      <c r="I38" s="304"/>
      <c r="J38" s="89"/>
      <c r="K38" s="89"/>
      <c r="L38" s="89"/>
      <c r="M38" s="89"/>
    </row>
    <row r="39" spans="1:13" s="2" customFormat="1" ht="16.5" customHeight="1">
      <c r="A39" s="78"/>
      <c r="B39" s="41">
        <v>48000</v>
      </c>
      <c r="C39" s="41">
        <v>8113.34</v>
      </c>
      <c r="D39" s="41"/>
      <c r="E39" s="14"/>
      <c r="F39" s="15"/>
      <c r="G39" s="14"/>
      <c r="H39" s="89"/>
      <c r="I39" s="304"/>
      <c r="J39" s="89"/>
      <c r="K39" s="89"/>
      <c r="L39" s="89"/>
      <c r="M39" s="89"/>
    </row>
    <row r="40" spans="1:13" s="2" customFormat="1" ht="16.5" customHeight="1">
      <c r="A40" s="78"/>
      <c r="B40" s="241" t="s">
        <v>254</v>
      </c>
      <c r="C40" s="241" t="s">
        <v>254</v>
      </c>
      <c r="D40" s="41"/>
      <c r="E40" s="14"/>
      <c r="F40" s="15"/>
      <c r="G40" s="14"/>
      <c r="H40" s="89"/>
      <c r="I40" s="304"/>
      <c r="J40" s="89"/>
      <c r="K40" s="89"/>
      <c r="L40" s="89"/>
      <c r="M40" s="89"/>
    </row>
    <row r="41" spans="1:13" s="2" customFormat="1" ht="16.5" customHeight="1">
      <c r="A41" s="78"/>
      <c r="B41" s="42">
        <v>1000</v>
      </c>
      <c r="C41" s="42">
        <v>0</v>
      </c>
      <c r="D41" s="42"/>
      <c r="E41" s="14"/>
      <c r="F41" s="15"/>
      <c r="G41" s="14"/>
      <c r="H41" s="89"/>
      <c r="I41" s="304"/>
      <c r="J41" s="89"/>
      <c r="K41" s="89"/>
      <c r="L41" s="89"/>
      <c r="M41" s="89"/>
    </row>
    <row r="42" spans="1:13" s="2" customFormat="1" ht="16.5" customHeight="1">
      <c r="A42" s="78"/>
      <c r="B42" s="241" t="s">
        <v>255</v>
      </c>
      <c r="C42" s="241" t="s">
        <v>255</v>
      </c>
      <c r="D42" s="241"/>
      <c r="E42" s="14"/>
      <c r="F42" s="15"/>
      <c r="G42" s="14"/>
      <c r="H42" s="89"/>
      <c r="I42" s="304"/>
      <c r="J42" s="89"/>
      <c r="K42" s="89"/>
      <c r="L42" s="89"/>
      <c r="M42" s="89"/>
    </row>
    <row r="43" spans="1:13" s="2" customFormat="1" ht="16.5" customHeight="1">
      <c r="A43" s="78"/>
      <c r="B43" s="42">
        <v>0</v>
      </c>
      <c r="C43" s="42">
        <v>0</v>
      </c>
      <c r="D43" s="42"/>
      <c r="E43" s="14"/>
      <c r="F43" s="15"/>
      <c r="G43" s="14"/>
      <c r="H43" s="89"/>
      <c r="I43" s="304"/>
      <c r="J43" s="89"/>
      <c r="K43" s="89"/>
      <c r="L43" s="89"/>
      <c r="M43" s="89"/>
    </row>
    <row r="44" spans="1:13" s="2" customFormat="1" ht="27.75" customHeight="1">
      <c r="A44" s="95" t="s">
        <v>78</v>
      </c>
      <c r="B44" s="96">
        <f>SUM(B29,B37)</f>
        <v>426000</v>
      </c>
      <c r="C44" s="96">
        <f>SUM(C29,C37)</f>
        <v>72766.74</v>
      </c>
      <c r="D44" s="96">
        <f>SUM(D29,D37)</f>
        <v>0</v>
      </c>
      <c r="E44" s="97">
        <f>B44-C44</f>
        <v>353233.26</v>
      </c>
      <c r="F44" s="98">
        <f>(C44+D44)/B44*100</f>
        <v>17.081394366197184</v>
      </c>
      <c r="G44" s="97">
        <v>297167.68999999994</v>
      </c>
      <c r="H44" s="89"/>
      <c r="I44" s="304"/>
      <c r="J44" s="89"/>
      <c r="K44" s="89"/>
      <c r="L44" s="89"/>
      <c r="M44" s="89"/>
    </row>
    <row r="45" spans="1:13" s="2" customFormat="1" ht="27" customHeight="1">
      <c r="A45" s="135" t="s">
        <v>79</v>
      </c>
      <c r="B45" s="136">
        <f>SUM(B23,B28,B44)</f>
        <v>3277000</v>
      </c>
      <c r="C45" s="136">
        <f>SUM(C23,C28,C44)</f>
        <v>550022.34</v>
      </c>
      <c r="D45" s="136">
        <f>SUM(D23,D28,D44)</f>
        <v>0</v>
      </c>
      <c r="E45" s="137">
        <f>B45-C45</f>
        <v>2726977.66</v>
      </c>
      <c r="F45" s="138">
        <f>(C45+D45)/B45*100</f>
        <v>16.784325297528227</v>
      </c>
      <c r="G45" s="137">
        <v>2165329.23</v>
      </c>
      <c r="H45" s="89"/>
      <c r="I45" s="304"/>
      <c r="J45" s="89"/>
      <c r="K45" s="89"/>
      <c r="L45" s="89"/>
      <c r="M45" s="89"/>
    </row>
    <row r="46" spans="1:13" s="2" customFormat="1" ht="24.75" customHeight="1">
      <c r="A46" s="8" t="s">
        <v>9</v>
      </c>
      <c r="B46" s="53">
        <v>130000</v>
      </c>
      <c r="C46" s="53">
        <f>SUM(C47:C51)</f>
        <v>17360.36</v>
      </c>
      <c r="D46" s="53">
        <v>0</v>
      </c>
      <c r="E46" s="9">
        <f>B46-C46</f>
        <v>112639.64</v>
      </c>
      <c r="F46" s="10">
        <f>(C46+D46)/B46*100</f>
        <v>13.354123076923077</v>
      </c>
      <c r="G46" s="9">
        <v>115292.3</v>
      </c>
      <c r="H46" s="89"/>
      <c r="I46" s="304"/>
      <c r="J46" s="89"/>
      <c r="K46" s="89"/>
      <c r="L46" s="89"/>
      <c r="M46" s="89"/>
    </row>
    <row r="47" spans="1:13" s="44" customFormat="1" ht="19.5" customHeight="1">
      <c r="A47" s="63" t="s">
        <v>65</v>
      </c>
      <c r="B47" s="42"/>
      <c r="C47" s="42">
        <v>675</v>
      </c>
      <c r="D47" s="42"/>
      <c r="E47" s="41"/>
      <c r="F47" s="131"/>
      <c r="G47" s="41"/>
      <c r="H47" s="79"/>
      <c r="I47" s="305"/>
      <c r="J47" s="79"/>
      <c r="K47" s="79"/>
      <c r="L47" s="79"/>
      <c r="M47" s="79"/>
    </row>
    <row r="48" spans="1:13" s="44" customFormat="1" ht="19.5" customHeight="1">
      <c r="A48" s="63" t="s">
        <v>90</v>
      </c>
      <c r="B48" s="42"/>
      <c r="C48" s="42">
        <v>570.75</v>
      </c>
      <c r="D48" s="42"/>
      <c r="E48" s="41"/>
      <c r="F48" s="131"/>
      <c r="G48" s="41"/>
      <c r="H48" s="79"/>
      <c r="I48" s="305"/>
      <c r="J48" s="79"/>
      <c r="K48" s="79"/>
      <c r="L48" s="79"/>
      <c r="M48" s="79"/>
    </row>
    <row r="49" spans="1:13" s="44" customFormat="1" ht="19.5" customHeight="1">
      <c r="A49" s="63" t="s">
        <v>56</v>
      </c>
      <c r="B49" s="42"/>
      <c r="C49" s="42">
        <v>1377.41</v>
      </c>
      <c r="D49" s="42"/>
      <c r="E49" s="41"/>
      <c r="F49" s="131"/>
      <c r="G49" s="41"/>
      <c r="H49" s="79"/>
      <c r="I49" s="305"/>
      <c r="J49" s="79"/>
      <c r="K49" s="79"/>
      <c r="L49" s="79"/>
      <c r="M49" s="79"/>
    </row>
    <row r="50" spans="1:13" s="2" customFormat="1" ht="19.5" customHeight="1">
      <c r="A50" s="165" t="s">
        <v>10</v>
      </c>
      <c r="B50" s="42"/>
      <c r="C50" s="42">
        <v>4000</v>
      </c>
      <c r="D50" s="42"/>
      <c r="E50" s="41"/>
      <c r="F50" s="43"/>
      <c r="G50" s="41"/>
      <c r="H50" s="89"/>
      <c r="I50" s="304"/>
      <c r="J50" s="89"/>
      <c r="K50" s="89"/>
      <c r="L50" s="89"/>
      <c r="M50" s="89"/>
    </row>
    <row r="51" spans="1:13" s="2" customFormat="1" ht="19.5" customHeight="1">
      <c r="A51" s="249" t="s">
        <v>11</v>
      </c>
      <c r="B51" s="74"/>
      <c r="C51" s="74">
        <v>10737.2</v>
      </c>
      <c r="D51" s="74"/>
      <c r="E51" s="46"/>
      <c r="F51" s="47"/>
      <c r="G51" s="46"/>
      <c r="H51" s="89"/>
      <c r="I51" s="304"/>
      <c r="J51" s="89"/>
      <c r="K51" s="89"/>
      <c r="L51" s="89"/>
      <c r="M51" s="89"/>
    </row>
    <row r="52" spans="1:13" s="2" customFormat="1" ht="24.75" customHeight="1">
      <c r="A52" s="18" t="s">
        <v>12</v>
      </c>
      <c r="B52" s="53">
        <v>100000</v>
      </c>
      <c r="C52" s="9">
        <f>SUM(C53:C54)</f>
        <v>14288.78</v>
      </c>
      <c r="D52" s="250">
        <f>SUM(D54)</f>
        <v>23032</v>
      </c>
      <c r="E52" s="250">
        <f>B52-C52</f>
        <v>85711.22</v>
      </c>
      <c r="F52" s="251">
        <f>(C52+D52)/B52*100</f>
        <v>37.32078</v>
      </c>
      <c r="G52" s="9">
        <v>85050.9</v>
      </c>
      <c r="H52" s="89"/>
      <c r="I52" s="304"/>
      <c r="J52" s="89"/>
      <c r="K52" s="89"/>
      <c r="L52" s="89"/>
      <c r="M52" s="89"/>
    </row>
    <row r="53" spans="1:13" s="2" customFormat="1" ht="19.5" customHeight="1">
      <c r="A53" s="39" t="s">
        <v>359</v>
      </c>
      <c r="B53" s="23"/>
      <c r="C53" s="41">
        <v>2370.69</v>
      </c>
      <c r="D53" s="310"/>
      <c r="E53" s="310"/>
      <c r="F53" s="311"/>
      <c r="G53" s="14"/>
      <c r="H53" s="89"/>
      <c r="I53" s="304"/>
      <c r="J53" s="89"/>
      <c r="K53" s="89"/>
      <c r="L53" s="89"/>
      <c r="M53" s="89"/>
    </row>
    <row r="54" spans="1:13" s="2" customFormat="1" ht="19.5" customHeight="1">
      <c r="A54" s="45" t="s">
        <v>60</v>
      </c>
      <c r="B54" s="74"/>
      <c r="C54" s="46">
        <v>11918.09</v>
      </c>
      <c r="D54" s="312">
        <v>23032</v>
      </c>
      <c r="E54" s="252"/>
      <c r="F54" s="253"/>
      <c r="G54" s="46"/>
      <c r="H54" s="89"/>
      <c r="I54" s="313" t="s">
        <v>360</v>
      </c>
      <c r="J54" s="89"/>
      <c r="K54" s="89"/>
      <c r="L54" s="89"/>
      <c r="M54" s="89"/>
    </row>
    <row r="55" spans="1:13" s="2" customFormat="1" ht="24.75" customHeight="1">
      <c r="A55" s="22" t="s">
        <v>13</v>
      </c>
      <c r="B55" s="23">
        <v>20000</v>
      </c>
      <c r="C55" s="23">
        <v>0</v>
      </c>
      <c r="D55" s="23">
        <v>0</v>
      </c>
      <c r="E55" s="14">
        <f>B55-C55</f>
        <v>20000</v>
      </c>
      <c r="F55" s="15">
        <f>(C55+D55)/B55*100</f>
        <v>0</v>
      </c>
      <c r="G55" s="14">
        <v>0</v>
      </c>
      <c r="H55" s="89"/>
      <c r="I55" s="304"/>
      <c r="J55" s="89"/>
      <c r="K55" s="89"/>
      <c r="L55" s="89"/>
      <c r="M55" s="89"/>
    </row>
    <row r="56" spans="1:13" s="2" customFormat="1" ht="27" customHeight="1">
      <c r="A56" s="139" t="s">
        <v>80</v>
      </c>
      <c r="B56" s="136">
        <f>SUM(B46,B52,B55)</f>
        <v>250000</v>
      </c>
      <c r="C56" s="136">
        <f>SUM(C46,C52,C55)</f>
        <v>31649.14</v>
      </c>
      <c r="D56" s="136">
        <f>SUM(D46,D52,D55)</f>
        <v>23032</v>
      </c>
      <c r="E56" s="137">
        <f>B56-C56</f>
        <v>218350.86</v>
      </c>
      <c r="F56" s="138">
        <f>(C56+D56)/B56*100</f>
        <v>21.872456</v>
      </c>
      <c r="G56" s="137">
        <v>200343.2</v>
      </c>
      <c r="H56" s="89"/>
      <c r="I56" s="304"/>
      <c r="J56" s="89"/>
      <c r="K56" s="89"/>
      <c r="L56" s="89"/>
      <c r="M56" s="89"/>
    </row>
    <row r="57" spans="1:13" s="2" customFormat="1" ht="24.75" customHeight="1">
      <c r="A57" s="18" t="s">
        <v>14</v>
      </c>
      <c r="B57" s="53">
        <v>35000</v>
      </c>
      <c r="C57" s="85">
        <f>SUM(C58:C63)</f>
        <v>9634.169999999998</v>
      </c>
      <c r="D57" s="85"/>
      <c r="E57" s="9">
        <f>B57-C57</f>
        <v>25365.83</v>
      </c>
      <c r="F57" s="10">
        <f>(C57+D57)/B57*100</f>
        <v>27.526199999999996</v>
      </c>
      <c r="G57" s="9">
        <v>26317.57</v>
      </c>
      <c r="H57" s="89"/>
      <c r="I57" s="304"/>
      <c r="J57" s="89"/>
      <c r="K57" s="89"/>
      <c r="L57" s="89"/>
      <c r="M57" s="89"/>
    </row>
    <row r="58" spans="1:13" s="2" customFormat="1" ht="21" customHeight="1">
      <c r="A58" s="39" t="s">
        <v>361</v>
      </c>
      <c r="B58" s="42"/>
      <c r="C58" s="83">
        <v>1357.86</v>
      </c>
      <c r="D58" s="83"/>
      <c r="E58" s="41"/>
      <c r="F58" s="43"/>
      <c r="G58" s="41"/>
      <c r="H58" s="89"/>
      <c r="I58" s="304"/>
      <c r="J58" s="89"/>
      <c r="K58" s="89"/>
      <c r="L58" s="89"/>
      <c r="M58" s="89"/>
    </row>
    <row r="59" spans="1:13" s="2" customFormat="1" ht="21" customHeight="1">
      <c r="A59" s="39" t="s">
        <v>114</v>
      </c>
      <c r="B59" s="42"/>
      <c r="C59" s="83">
        <v>531.25</v>
      </c>
      <c r="D59" s="83"/>
      <c r="E59" s="41"/>
      <c r="F59" s="43"/>
      <c r="G59" s="41"/>
      <c r="H59" s="89"/>
      <c r="I59" s="304"/>
      <c r="J59" s="89"/>
      <c r="K59" s="89"/>
      <c r="L59" s="89"/>
      <c r="M59" s="89"/>
    </row>
    <row r="60" spans="1:13" s="2" customFormat="1" ht="21" customHeight="1">
      <c r="A60" s="39" t="s">
        <v>121</v>
      </c>
      <c r="B60" s="42"/>
      <c r="C60" s="83">
        <v>6492.87</v>
      </c>
      <c r="D60" s="83"/>
      <c r="E60" s="41"/>
      <c r="F60" s="43"/>
      <c r="G60" s="41"/>
      <c r="H60" s="89"/>
      <c r="I60" s="304"/>
      <c r="J60" s="89"/>
      <c r="K60" s="89"/>
      <c r="L60" s="89"/>
      <c r="M60" s="89"/>
    </row>
    <row r="61" spans="1:13" s="2" customFormat="1" ht="21" customHeight="1">
      <c r="A61" s="38" t="s">
        <v>362</v>
      </c>
      <c r="B61" s="42"/>
      <c r="C61" s="83">
        <v>1100</v>
      </c>
      <c r="D61" s="83"/>
      <c r="E61" s="41"/>
      <c r="F61" s="43"/>
      <c r="G61" s="41"/>
      <c r="H61" s="89"/>
      <c r="I61" s="304"/>
      <c r="J61" s="89"/>
      <c r="K61" s="89"/>
      <c r="L61" s="89"/>
      <c r="M61" s="89"/>
    </row>
    <row r="62" spans="1:13" s="2" customFormat="1" ht="21" customHeight="1">
      <c r="A62" s="38" t="s">
        <v>115</v>
      </c>
      <c r="B62" s="42"/>
      <c r="C62" s="83">
        <v>126.21</v>
      </c>
      <c r="D62" s="83"/>
      <c r="E62" s="41"/>
      <c r="F62" s="43"/>
      <c r="G62" s="41"/>
      <c r="H62" s="89"/>
      <c r="I62" s="304"/>
      <c r="J62" s="89"/>
      <c r="K62" s="89"/>
      <c r="L62" s="89"/>
      <c r="M62" s="89"/>
    </row>
    <row r="63" spans="1:13" s="2" customFormat="1" ht="21" customHeight="1">
      <c r="A63" s="38" t="s">
        <v>363</v>
      </c>
      <c r="B63" s="42"/>
      <c r="C63" s="83">
        <v>25.98</v>
      </c>
      <c r="D63" s="83"/>
      <c r="E63" s="41"/>
      <c r="F63" s="43"/>
      <c r="G63" s="41"/>
      <c r="H63" s="89"/>
      <c r="I63" s="304"/>
      <c r="J63" s="89"/>
      <c r="K63" s="89"/>
      <c r="L63" s="89"/>
      <c r="M63" s="89"/>
    </row>
    <row r="64" spans="1:13" s="2" customFormat="1" ht="30" customHeight="1">
      <c r="A64" s="18" t="s">
        <v>63</v>
      </c>
      <c r="B64" s="9">
        <v>2000</v>
      </c>
      <c r="C64" s="19">
        <f>C65</f>
        <v>625</v>
      </c>
      <c r="D64" s="19">
        <v>0</v>
      </c>
      <c r="E64" s="9">
        <f>B64-C64</f>
        <v>1375</v>
      </c>
      <c r="F64" s="10">
        <f>(C64+D64)/B64*100</f>
        <v>31.25</v>
      </c>
      <c r="G64" s="9">
        <v>0</v>
      </c>
      <c r="H64" s="89"/>
      <c r="I64" s="304"/>
      <c r="J64" s="89"/>
      <c r="K64" s="89"/>
      <c r="L64" s="89"/>
      <c r="M64" s="89"/>
    </row>
    <row r="65" spans="1:13" s="2" customFormat="1" ht="19.5" customHeight="1">
      <c r="A65" s="45" t="s">
        <v>364</v>
      </c>
      <c r="B65" s="246"/>
      <c r="C65" s="52">
        <v>625</v>
      </c>
      <c r="D65" s="58"/>
      <c r="E65" s="246"/>
      <c r="F65" s="247"/>
      <c r="G65" s="246"/>
      <c r="H65" s="89"/>
      <c r="I65" s="304"/>
      <c r="J65" s="89"/>
      <c r="K65" s="89"/>
      <c r="L65" s="89"/>
      <c r="M65" s="89"/>
    </row>
    <row r="66" spans="1:13" s="2" customFormat="1" ht="24.75" customHeight="1">
      <c r="A66" s="18" t="s">
        <v>15</v>
      </c>
      <c r="B66" s="9">
        <v>2000</v>
      </c>
      <c r="C66" s="19">
        <v>0</v>
      </c>
      <c r="D66" s="19">
        <v>0</v>
      </c>
      <c r="E66" s="9">
        <f>B66-C66</f>
        <v>2000</v>
      </c>
      <c r="F66" s="10">
        <f>(C66+D66)/B66*100</f>
        <v>0</v>
      </c>
      <c r="G66" s="9">
        <v>402.38</v>
      </c>
      <c r="H66" s="89"/>
      <c r="I66" s="304"/>
      <c r="J66" s="89"/>
      <c r="K66" s="89"/>
      <c r="L66" s="89"/>
      <c r="M66" s="89"/>
    </row>
    <row r="67" spans="1:13" s="2" customFormat="1" ht="27" customHeight="1">
      <c r="A67" s="139" t="s">
        <v>81</v>
      </c>
      <c r="B67" s="136">
        <f>SUM(B57,B64,B66)</f>
        <v>39000</v>
      </c>
      <c r="C67" s="136">
        <f>SUM(C57,C64,C66)</f>
        <v>10259.169999999998</v>
      </c>
      <c r="D67" s="136">
        <f>SUM(D57,D64,D66)</f>
        <v>0</v>
      </c>
      <c r="E67" s="137">
        <f>B67-C67</f>
        <v>28740.83</v>
      </c>
      <c r="F67" s="138">
        <f>(C67+D67)/B67*100</f>
        <v>26.305564102564098</v>
      </c>
      <c r="G67" s="137">
        <v>26719.95</v>
      </c>
      <c r="H67" s="89"/>
      <c r="I67" s="304"/>
      <c r="J67" s="89"/>
      <c r="K67" s="89"/>
      <c r="L67" s="89"/>
      <c r="M67" s="89"/>
    </row>
    <row r="68" spans="1:13" s="2" customFormat="1" ht="24.75" customHeight="1">
      <c r="A68" s="35" t="s">
        <v>16</v>
      </c>
      <c r="B68" s="53">
        <v>110000</v>
      </c>
      <c r="C68" s="170">
        <f>SUM(C69:C77)</f>
        <v>18568.02</v>
      </c>
      <c r="D68" s="170"/>
      <c r="E68" s="9">
        <f>B68-C68</f>
        <v>91431.98</v>
      </c>
      <c r="F68" s="10">
        <f>(C68+D68)/B68*100</f>
        <v>16.880018181818183</v>
      </c>
      <c r="G68" s="9">
        <v>79160.64</v>
      </c>
      <c r="H68" s="89"/>
      <c r="I68" s="304"/>
      <c r="J68" s="89"/>
      <c r="K68" s="89"/>
      <c r="L68" s="89"/>
      <c r="M68" s="89"/>
    </row>
    <row r="69" spans="1:13" s="2" customFormat="1" ht="19.5" customHeight="1">
      <c r="A69" s="38" t="s">
        <v>57</v>
      </c>
      <c r="B69" s="42"/>
      <c r="C69" s="132"/>
      <c r="D69" s="132"/>
      <c r="E69" s="41"/>
      <c r="F69" s="43"/>
      <c r="G69" s="41"/>
      <c r="H69" s="89"/>
      <c r="I69" s="304"/>
      <c r="J69" s="89"/>
      <c r="K69" s="89"/>
      <c r="L69" s="89"/>
      <c r="M69" s="89"/>
    </row>
    <row r="70" spans="1:13" s="2" customFormat="1" ht="19.5" customHeight="1">
      <c r="A70" s="38" t="s">
        <v>365</v>
      </c>
      <c r="B70" s="42"/>
      <c r="C70" s="132">
        <v>505.32</v>
      </c>
      <c r="D70" s="132"/>
      <c r="E70" s="41"/>
      <c r="F70" s="43"/>
      <c r="G70" s="41"/>
      <c r="H70" s="89"/>
      <c r="I70" s="304"/>
      <c r="J70" s="89"/>
      <c r="K70" s="89"/>
      <c r="L70" s="89"/>
      <c r="M70" s="89"/>
    </row>
    <row r="71" spans="1:13" s="2" customFormat="1" ht="19.5" customHeight="1">
      <c r="A71" s="38" t="s">
        <v>366</v>
      </c>
      <c r="B71" s="42"/>
      <c r="C71" s="132">
        <v>3658.29</v>
      </c>
      <c r="D71" s="132"/>
      <c r="E71" s="41"/>
      <c r="F71" s="43"/>
      <c r="G71" s="41"/>
      <c r="H71" s="89"/>
      <c r="I71" s="304"/>
      <c r="J71" s="89"/>
      <c r="K71" s="89"/>
      <c r="L71" s="89"/>
      <c r="M71" s="89"/>
    </row>
    <row r="72" spans="1:13" s="2" customFormat="1" ht="19.5" customHeight="1">
      <c r="A72" s="38" t="s">
        <v>58</v>
      </c>
      <c r="B72" s="42"/>
      <c r="C72" s="132"/>
      <c r="D72" s="132"/>
      <c r="E72" s="41"/>
      <c r="F72" s="43"/>
      <c r="G72" s="41"/>
      <c r="H72" s="89"/>
      <c r="I72" s="304"/>
      <c r="J72" s="89"/>
      <c r="K72" s="89"/>
      <c r="L72" s="89"/>
      <c r="M72" s="89"/>
    </row>
    <row r="73" spans="1:13" s="2" customFormat="1" ht="19.5" customHeight="1">
      <c r="A73" s="38" t="s">
        <v>367</v>
      </c>
      <c r="B73" s="42"/>
      <c r="C73" s="132">
        <v>776.16</v>
      </c>
      <c r="D73" s="132"/>
      <c r="E73" s="41"/>
      <c r="F73" s="43"/>
      <c r="G73" s="41"/>
      <c r="H73" s="89"/>
      <c r="I73" s="304"/>
      <c r="J73" s="89"/>
      <c r="K73" s="89"/>
      <c r="L73" s="89"/>
      <c r="M73" s="89"/>
    </row>
    <row r="74" spans="1:13" s="44" customFormat="1" ht="19.5" customHeight="1">
      <c r="A74" s="38" t="s">
        <v>368</v>
      </c>
      <c r="B74" s="42"/>
      <c r="C74" s="132">
        <v>11216.25</v>
      </c>
      <c r="D74" s="132"/>
      <c r="E74" s="41"/>
      <c r="F74" s="131"/>
      <c r="G74" s="41"/>
      <c r="H74" s="79"/>
      <c r="I74" s="305"/>
      <c r="J74" s="79"/>
      <c r="K74" s="79"/>
      <c r="L74" s="79"/>
      <c r="M74" s="79"/>
    </row>
    <row r="75" spans="1:13" s="44" customFormat="1" ht="19.5" customHeight="1">
      <c r="A75" s="38" t="s">
        <v>369</v>
      </c>
      <c r="B75" s="42"/>
      <c r="C75" s="132">
        <v>92</v>
      </c>
      <c r="D75" s="132"/>
      <c r="E75" s="41"/>
      <c r="F75" s="131"/>
      <c r="G75" s="41"/>
      <c r="H75" s="79"/>
      <c r="I75" s="305"/>
      <c r="J75" s="79"/>
      <c r="K75" s="79"/>
      <c r="L75" s="79"/>
      <c r="M75" s="79"/>
    </row>
    <row r="76" spans="1:13" s="2" customFormat="1" ht="19.5" customHeight="1">
      <c r="A76" s="38" t="s">
        <v>370</v>
      </c>
      <c r="B76" s="42"/>
      <c r="C76" s="132">
        <v>1273.2</v>
      </c>
      <c r="D76" s="132"/>
      <c r="E76" s="41"/>
      <c r="F76" s="43"/>
      <c r="G76" s="41"/>
      <c r="H76" s="89"/>
      <c r="I76" s="304"/>
      <c r="J76" s="89"/>
      <c r="K76" s="89"/>
      <c r="L76" s="89"/>
      <c r="M76" s="89"/>
    </row>
    <row r="77" spans="1:13" s="2" customFormat="1" ht="19.5" customHeight="1">
      <c r="A77" s="72" t="s">
        <v>116</v>
      </c>
      <c r="B77" s="74"/>
      <c r="C77" s="171">
        <v>1046.8</v>
      </c>
      <c r="D77" s="171"/>
      <c r="E77" s="46"/>
      <c r="F77" s="47"/>
      <c r="G77" s="46"/>
      <c r="H77" s="89"/>
      <c r="I77" s="304"/>
      <c r="J77" s="89"/>
      <c r="K77" s="89"/>
      <c r="L77" s="89"/>
      <c r="M77" s="89"/>
    </row>
    <row r="78" spans="1:13" s="2" customFormat="1" ht="24.75" customHeight="1">
      <c r="A78" s="18" t="s">
        <v>17</v>
      </c>
      <c r="B78" s="53">
        <v>5000</v>
      </c>
      <c r="C78" s="85">
        <v>575</v>
      </c>
      <c r="D78" s="85">
        <v>0</v>
      </c>
      <c r="E78" s="9">
        <f>B78-C78</f>
        <v>4425</v>
      </c>
      <c r="F78" s="10">
        <f>(C78+D78)/B78*100</f>
        <v>11.5</v>
      </c>
      <c r="G78" s="9">
        <v>0</v>
      </c>
      <c r="H78" s="89"/>
      <c r="I78" s="304"/>
      <c r="J78" s="89"/>
      <c r="K78" s="89"/>
      <c r="L78" s="89"/>
      <c r="M78" s="89"/>
    </row>
    <row r="79" spans="1:13" s="2" customFormat="1" ht="19.5" customHeight="1">
      <c r="A79" s="45" t="s">
        <v>371</v>
      </c>
      <c r="B79" s="76"/>
      <c r="C79" s="84">
        <v>575</v>
      </c>
      <c r="D79" s="84"/>
      <c r="E79" s="46"/>
      <c r="F79" s="47"/>
      <c r="G79" s="46"/>
      <c r="H79" s="89"/>
      <c r="I79" s="304"/>
      <c r="J79" s="89"/>
      <c r="K79" s="89"/>
      <c r="L79" s="89"/>
      <c r="M79" s="89"/>
    </row>
    <row r="80" spans="1:18" s="128" customFormat="1" ht="24.75" customHeight="1">
      <c r="A80" s="18" t="s">
        <v>18</v>
      </c>
      <c r="B80" s="36">
        <v>70000</v>
      </c>
      <c r="C80" s="53">
        <f>SUM(C81:C82)</f>
        <v>2221</v>
      </c>
      <c r="D80" s="53">
        <f>D82</f>
        <v>720</v>
      </c>
      <c r="E80" s="9">
        <f>B80-C80</f>
        <v>67779</v>
      </c>
      <c r="F80" s="10">
        <f>(C80+D80)/B80*100</f>
        <v>4.201428571428571</v>
      </c>
      <c r="G80" s="9">
        <v>27738.43</v>
      </c>
      <c r="H80" s="306"/>
      <c r="I80" s="305"/>
      <c r="J80" s="79"/>
      <c r="K80" s="79"/>
      <c r="L80" s="79"/>
      <c r="M80" s="79"/>
      <c r="N80" s="79"/>
      <c r="O80" s="79"/>
      <c r="P80" s="79"/>
      <c r="Q80" s="79"/>
      <c r="R80" s="127"/>
    </row>
    <row r="81" spans="1:18" s="66" customFormat="1" ht="19.5" customHeight="1">
      <c r="A81" s="39" t="s">
        <v>372</v>
      </c>
      <c r="B81" s="49"/>
      <c r="C81" s="42">
        <v>1981</v>
      </c>
      <c r="D81" s="42"/>
      <c r="E81" s="41"/>
      <c r="F81" s="43"/>
      <c r="G81" s="41"/>
      <c r="H81" s="306"/>
      <c r="I81" s="314" t="s">
        <v>373</v>
      </c>
      <c r="J81" s="79"/>
      <c r="K81" s="79"/>
      <c r="L81" s="79"/>
      <c r="M81" s="79"/>
      <c r="N81" s="79"/>
      <c r="O81" s="79"/>
      <c r="P81" s="79"/>
      <c r="Q81" s="79"/>
      <c r="R81" s="126"/>
    </row>
    <row r="82" spans="1:9" s="79" customFormat="1" ht="19.5" customHeight="1">
      <c r="A82" s="38" t="s">
        <v>374</v>
      </c>
      <c r="B82" s="41"/>
      <c r="C82" s="42">
        <v>240</v>
      </c>
      <c r="D82" s="42">
        <v>720</v>
      </c>
      <c r="E82" s="41"/>
      <c r="F82" s="43"/>
      <c r="G82" s="41"/>
      <c r="I82" s="314" t="s">
        <v>375</v>
      </c>
    </row>
    <row r="83" spans="1:13" s="2" customFormat="1" ht="23.25" customHeight="1">
      <c r="A83" s="27" t="s">
        <v>19</v>
      </c>
      <c r="B83" s="85">
        <v>540000</v>
      </c>
      <c r="C83" s="85">
        <f>SUM(C84:C89)</f>
        <v>132964.07</v>
      </c>
      <c r="D83" s="85">
        <f>SUM(D85:D89)</f>
        <v>400095</v>
      </c>
      <c r="E83" s="19">
        <f>B83-C83</f>
        <v>407035.93</v>
      </c>
      <c r="F83" s="28">
        <f>(C83+D83)/B83*100</f>
        <v>98.71464259259261</v>
      </c>
      <c r="G83" s="19">
        <v>507307.15</v>
      </c>
      <c r="H83" s="89"/>
      <c r="I83" s="315"/>
      <c r="J83" s="89"/>
      <c r="K83" s="89"/>
      <c r="L83" s="89"/>
      <c r="M83" s="89"/>
    </row>
    <row r="84" spans="1:9" s="89" customFormat="1" ht="19.5" customHeight="1">
      <c r="A84" s="64" t="s">
        <v>127</v>
      </c>
      <c r="B84" s="83"/>
      <c r="C84" s="83"/>
      <c r="D84" s="83"/>
      <c r="E84" s="51"/>
      <c r="F84" s="65"/>
      <c r="G84" s="51"/>
      <c r="I84" s="304"/>
    </row>
    <row r="85" spans="1:9" s="89" customFormat="1" ht="19.5" customHeight="1">
      <c r="A85" s="64" t="s">
        <v>376</v>
      </c>
      <c r="B85" s="83"/>
      <c r="C85" s="83">
        <v>123.75</v>
      </c>
      <c r="D85" s="83">
        <v>495</v>
      </c>
      <c r="E85" s="51"/>
      <c r="F85" s="65"/>
      <c r="G85" s="51"/>
      <c r="I85" s="304"/>
    </row>
    <row r="86" spans="1:13" s="2" customFormat="1" ht="19.5" customHeight="1">
      <c r="A86" s="71" t="s">
        <v>66</v>
      </c>
      <c r="B86" s="83"/>
      <c r="C86" s="83"/>
      <c r="D86" s="83"/>
      <c r="E86" s="51"/>
      <c r="F86" s="65"/>
      <c r="G86" s="51"/>
      <c r="H86" s="89"/>
      <c r="I86" s="304"/>
      <c r="J86" s="89"/>
      <c r="K86" s="89"/>
      <c r="L86" s="89"/>
      <c r="M86" s="89"/>
    </row>
    <row r="87" spans="1:13" s="2" customFormat="1" ht="19.5" customHeight="1">
      <c r="A87" s="71" t="s">
        <v>377</v>
      </c>
      <c r="B87" s="83"/>
      <c r="C87" s="83">
        <v>109162</v>
      </c>
      <c r="D87" s="83">
        <v>328500</v>
      </c>
      <c r="E87" s="51"/>
      <c r="F87" s="65"/>
      <c r="G87" s="51"/>
      <c r="H87" s="89"/>
      <c r="I87" s="313" t="s">
        <v>378</v>
      </c>
      <c r="J87" s="89"/>
      <c r="K87" s="89"/>
      <c r="L87" s="89"/>
      <c r="M87" s="89"/>
    </row>
    <row r="88" spans="1:13" s="2" customFormat="1" ht="19.5" customHeight="1">
      <c r="A88" s="71" t="s">
        <v>379</v>
      </c>
      <c r="B88" s="83"/>
      <c r="C88" s="83"/>
      <c r="D88" s="83"/>
      <c r="E88" s="51"/>
      <c r="F88" s="65"/>
      <c r="G88" s="51"/>
      <c r="H88" s="89"/>
      <c r="I88" s="315"/>
      <c r="J88" s="89"/>
      <c r="K88" s="89"/>
      <c r="L88" s="89"/>
      <c r="M88" s="89"/>
    </row>
    <row r="89" spans="1:13" s="2" customFormat="1" ht="19.5" customHeight="1">
      <c r="A89" s="240" t="s">
        <v>380</v>
      </c>
      <c r="B89" s="84"/>
      <c r="C89" s="84">
        <v>23678.32</v>
      </c>
      <c r="D89" s="84">
        <v>71100</v>
      </c>
      <c r="E89" s="52"/>
      <c r="F89" s="67"/>
      <c r="G89" s="52"/>
      <c r="H89" s="89"/>
      <c r="I89" s="313" t="s">
        <v>381</v>
      </c>
      <c r="J89" s="89"/>
      <c r="K89" s="89"/>
      <c r="L89" s="89"/>
      <c r="M89" s="89"/>
    </row>
    <row r="90" spans="1:13" s="2" customFormat="1" ht="24.75" customHeight="1">
      <c r="A90" s="18" t="s">
        <v>20</v>
      </c>
      <c r="B90" s="53">
        <v>15000</v>
      </c>
      <c r="C90" s="53">
        <v>0</v>
      </c>
      <c r="D90" s="53"/>
      <c r="E90" s="9">
        <f>B90-C90</f>
        <v>15000</v>
      </c>
      <c r="F90" s="10">
        <f>(C90+D90)/B90*100</f>
        <v>0</v>
      </c>
      <c r="G90" s="9">
        <v>12600</v>
      </c>
      <c r="H90" s="89"/>
      <c r="I90" s="315"/>
      <c r="J90" s="89"/>
      <c r="K90" s="89"/>
      <c r="L90" s="89"/>
      <c r="M90" s="89"/>
    </row>
    <row r="91" spans="1:13" s="2" customFormat="1" ht="24.75" customHeight="1">
      <c r="A91" s="25" t="s">
        <v>21</v>
      </c>
      <c r="B91" s="17">
        <v>55000</v>
      </c>
      <c r="C91" s="17">
        <v>0</v>
      </c>
      <c r="D91" s="17"/>
      <c r="E91" s="12">
        <f>B91-C91</f>
        <v>55000</v>
      </c>
      <c r="F91" s="13">
        <f aca="true" t="shared" si="0" ref="F91:F161">(C91+D91)/B91*100</f>
        <v>0</v>
      </c>
      <c r="G91" s="12">
        <v>67383.67000000001</v>
      </c>
      <c r="H91" s="89"/>
      <c r="I91" s="315"/>
      <c r="J91" s="89"/>
      <c r="K91" s="89"/>
      <c r="L91" s="89"/>
      <c r="M91" s="89"/>
    </row>
    <row r="92" spans="1:108" s="24" customFormat="1" ht="24.75" customHeight="1">
      <c r="A92" s="22" t="s">
        <v>22</v>
      </c>
      <c r="B92" s="23">
        <v>160000</v>
      </c>
      <c r="C92" s="23">
        <f>SUM(C93:C97)</f>
        <v>32128.34</v>
      </c>
      <c r="D92" s="23">
        <f>SUM(D95:D97)</f>
        <v>105000</v>
      </c>
      <c r="E92" s="14">
        <f>B92-C92</f>
        <v>127871.66</v>
      </c>
      <c r="F92" s="15">
        <f t="shared" si="0"/>
        <v>85.70521249999999</v>
      </c>
      <c r="G92" s="14">
        <v>142566.25</v>
      </c>
      <c r="H92" s="79"/>
      <c r="I92" s="316"/>
      <c r="J92" s="79"/>
      <c r="K92" s="79"/>
      <c r="L92" s="79"/>
      <c r="M92" s="25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1:13" s="44" customFormat="1" ht="18" customHeight="1">
      <c r="A93" s="64" t="s">
        <v>382</v>
      </c>
      <c r="B93" s="83"/>
      <c r="C93" s="83">
        <v>1503.34</v>
      </c>
      <c r="D93" s="83"/>
      <c r="E93" s="51"/>
      <c r="F93" s="65"/>
      <c r="G93" s="51"/>
      <c r="H93" s="79"/>
      <c r="I93" s="316"/>
      <c r="J93" s="79"/>
      <c r="K93" s="79"/>
      <c r="L93" s="79"/>
      <c r="M93" s="30"/>
    </row>
    <row r="94" spans="1:13" s="1" customFormat="1" ht="18" customHeight="1">
      <c r="A94" s="39" t="s">
        <v>383</v>
      </c>
      <c r="B94" s="42"/>
      <c r="C94" s="42">
        <v>13125</v>
      </c>
      <c r="D94" s="42">
        <v>35000</v>
      </c>
      <c r="E94" s="41"/>
      <c r="F94" s="43"/>
      <c r="G94" s="41"/>
      <c r="H94" s="89"/>
      <c r="I94" s="313" t="s">
        <v>384</v>
      </c>
      <c r="J94" s="89"/>
      <c r="K94" s="89"/>
      <c r="L94" s="89"/>
      <c r="M94" s="79"/>
    </row>
    <row r="95" spans="1:13" s="1" customFormat="1" ht="18" customHeight="1">
      <c r="A95" s="38" t="s">
        <v>385</v>
      </c>
      <c r="B95" s="42"/>
      <c r="C95" s="42"/>
      <c r="D95" s="42"/>
      <c r="E95" s="41"/>
      <c r="F95" s="43"/>
      <c r="G95" s="41"/>
      <c r="H95" s="89"/>
      <c r="I95" s="313"/>
      <c r="J95" s="89"/>
      <c r="K95" s="89"/>
      <c r="L95" s="89"/>
      <c r="M95" s="79"/>
    </row>
    <row r="96" spans="1:13" s="1" customFormat="1" ht="18" customHeight="1">
      <c r="A96" s="38" t="s">
        <v>386</v>
      </c>
      <c r="B96" s="42"/>
      <c r="C96" s="42"/>
      <c r="D96" s="42"/>
      <c r="E96" s="41"/>
      <c r="F96" s="43"/>
      <c r="G96" s="41"/>
      <c r="H96" s="89"/>
      <c r="I96" s="313" t="s">
        <v>387</v>
      </c>
      <c r="J96" s="89" t="s">
        <v>388</v>
      </c>
      <c r="K96" s="89"/>
      <c r="L96" s="89"/>
      <c r="M96" s="79"/>
    </row>
    <row r="97" spans="1:13" s="1" customFormat="1" ht="18" customHeight="1">
      <c r="A97" s="38" t="s">
        <v>389</v>
      </c>
      <c r="B97" s="42"/>
      <c r="C97" s="42">
        <v>17500</v>
      </c>
      <c r="D97" s="42">
        <v>105000</v>
      </c>
      <c r="E97" s="41"/>
      <c r="F97" s="43"/>
      <c r="G97" s="41"/>
      <c r="H97" s="89"/>
      <c r="I97" s="313" t="s">
        <v>390</v>
      </c>
      <c r="J97" s="89"/>
      <c r="K97" s="89"/>
      <c r="L97" s="89"/>
      <c r="M97" s="79"/>
    </row>
    <row r="98" spans="1:13" s="44" customFormat="1" ht="24.75" customHeight="1">
      <c r="A98" s="75" t="s">
        <v>23</v>
      </c>
      <c r="B98" s="53">
        <v>10000</v>
      </c>
      <c r="C98" s="53">
        <v>0</v>
      </c>
      <c r="D98" s="53">
        <v>0</v>
      </c>
      <c r="E98" s="9">
        <f>B98-C98</f>
        <v>10000</v>
      </c>
      <c r="F98" s="10">
        <f t="shared" si="0"/>
        <v>0</v>
      </c>
      <c r="G98" s="9">
        <v>6350</v>
      </c>
      <c r="H98" s="89"/>
      <c r="I98" s="315"/>
      <c r="J98" s="89"/>
      <c r="K98" s="89"/>
      <c r="L98" s="89"/>
      <c r="M98" s="79"/>
    </row>
    <row r="99" spans="1:13" s="99" customFormat="1" ht="30" customHeight="1">
      <c r="A99" s="135" t="s">
        <v>82</v>
      </c>
      <c r="B99" s="136">
        <f>SUM(B68,B78,B80,B83,B90,B91,B92,B98)</f>
        <v>965000</v>
      </c>
      <c r="C99" s="136">
        <f>SUM(C68,C78,C80,C83,C90,C91,C92,C98)</f>
        <v>186456.43</v>
      </c>
      <c r="D99" s="136">
        <f>SUM(D68,D78,D80,D83,D90,D91,D92,D98)</f>
        <v>505815</v>
      </c>
      <c r="E99" s="137">
        <f>B99-C99</f>
        <v>778543.5700000001</v>
      </c>
      <c r="F99" s="138">
        <f t="shared" si="0"/>
        <v>71.73797202072538</v>
      </c>
      <c r="G99" s="137">
        <v>843106.14</v>
      </c>
      <c r="H99" s="124"/>
      <c r="I99" s="317"/>
      <c r="J99" s="124"/>
      <c r="K99" s="124"/>
      <c r="L99" s="124"/>
      <c r="M99" s="30"/>
    </row>
    <row r="100" spans="1:9" s="115" customFormat="1" ht="24.75" customHeight="1">
      <c r="A100" s="152" t="s">
        <v>102</v>
      </c>
      <c r="B100" s="153">
        <v>20000</v>
      </c>
      <c r="C100" s="150">
        <v>0</v>
      </c>
      <c r="D100" s="154">
        <v>0</v>
      </c>
      <c r="E100" s="155">
        <f>B100-C100</f>
        <v>20000</v>
      </c>
      <c r="F100" s="10">
        <f t="shared" si="0"/>
        <v>0</v>
      </c>
      <c r="G100" s="156">
        <v>8342.04</v>
      </c>
      <c r="I100" s="318"/>
    </row>
    <row r="101" spans="1:9" s="116" customFormat="1" ht="27.75" customHeight="1">
      <c r="A101" s="147" t="s">
        <v>103</v>
      </c>
      <c r="B101" s="148">
        <f>SUM(B100)</f>
        <v>20000</v>
      </c>
      <c r="C101" s="148">
        <f>SUM(C100)</f>
        <v>0</v>
      </c>
      <c r="D101" s="148">
        <f>SUM(D100)</f>
        <v>0</v>
      </c>
      <c r="E101" s="148">
        <f>B101-C101</f>
        <v>20000</v>
      </c>
      <c r="F101" s="149">
        <f t="shared" si="0"/>
        <v>0</v>
      </c>
      <c r="G101" s="148">
        <v>8342.04</v>
      </c>
      <c r="I101" s="319"/>
    </row>
    <row r="102" spans="1:13" s="1" customFormat="1" ht="27.75" customHeight="1">
      <c r="A102" s="78" t="s">
        <v>24</v>
      </c>
      <c r="B102" s="23">
        <v>20000</v>
      </c>
      <c r="C102" s="23">
        <f>SUM(C103:C105)</f>
        <v>2325.2200000000003</v>
      </c>
      <c r="D102" s="23">
        <v>0</v>
      </c>
      <c r="E102" s="14">
        <f>B102-C102</f>
        <v>17674.78</v>
      </c>
      <c r="F102" s="15">
        <f t="shared" si="0"/>
        <v>11.626100000000001</v>
      </c>
      <c r="G102" s="14">
        <v>9093.64</v>
      </c>
      <c r="H102" s="79"/>
      <c r="I102" s="305"/>
      <c r="J102" s="79"/>
      <c r="K102" s="79"/>
      <c r="L102" s="79"/>
      <c r="M102" s="306"/>
    </row>
    <row r="103" spans="1:28" s="24" customFormat="1" ht="19.5" customHeight="1">
      <c r="A103" s="48" t="s">
        <v>391</v>
      </c>
      <c r="B103" s="42"/>
      <c r="C103" s="42">
        <v>125</v>
      </c>
      <c r="D103" s="42"/>
      <c r="E103" s="41"/>
      <c r="F103" s="43"/>
      <c r="G103" s="41"/>
      <c r="H103" s="79"/>
      <c r="I103" s="305"/>
      <c r="J103" s="79"/>
      <c r="K103" s="79"/>
      <c r="L103" s="79"/>
      <c r="M103" s="30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20"/>
    </row>
    <row r="104" spans="1:13" s="1" customFormat="1" ht="19.5" customHeight="1">
      <c r="A104" s="48" t="s">
        <v>392</v>
      </c>
      <c r="B104" s="42"/>
      <c r="C104" s="42">
        <v>295</v>
      </c>
      <c r="D104" s="42"/>
      <c r="E104" s="41"/>
      <c r="F104" s="43"/>
      <c r="G104" s="41"/>
      <c r="H104" s="79"/>
      <c r="I104" s="305"/>
      <c r="J104" s="79"/>
      <c r="K104" s="79"/>
      <c r="L104" s="79"/>
      <c r="M104" s="306"/>
    </row>
    <row r="105" spans="1:13" s="1" customFormat="1" ht="19.5" customHeight="1">
      <c r="A105" s="257" t="s">
        <v>192</v>
      </c>
      <c r="B105" s="74"/>
      <c r="C105" s="74">
        <v>1905.22</v>
      </c>
      <c r="D105" s="74"/>
      <c r="E105" s="46"/>
      <c r="F105" s="47"/>
      <c r="G105" s="46"/>
      <c r="H105" s="79"/>
      <c r="I105" s="305"/>
      <c r="J105" s="79"/>
      <c r="K105" s="79"/>
      <c r="L105" s="79"/>
      <c r="M105" s="306"/>
    </row>
    <row r="106" spans="1:28" s="20" customFormat="1" ht="27.75" customHeight="1">
      <c r="A106" s="18" t="s">
        <v>27</v>
      </c>
      <c r="B106" s="53">
        <v>1000</v>
      </c>
      <c r="C106" s="53">
        <v>0</v>
      </c>
      <c r="D106" s="53">
        <v>0</v>
      </c>
      <c r="E106" s="9">
        <f>B106-C106</f>
        <v>1000</v>
      </c>
      <c r="F106" s="10">
        <f t="shared" si="0"/>
        <v>0</v>
      </c>
      <c r="G106" s="9">
        <v>500</v>
      </c>
      <c r="H106" s="30"/>
      <c r="I106" s="309"/>
      <c r="J106" s="30"/>
      <c r="K106" s="30"/>
      <c r="L106" s="30"/>
      <c r="M106" s="7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321"/>
    </row>
    <row r="107" spans="1:28" s="100" customFormat="1" ht="30.75" customHeight="1">
      <c r="A107" s="139" t="s">
        <v>83</v>
      </c>
      <c r="B107" s="136">
        <f>SUM(B102,B106)</f>
        <v>21000</v>
      </c>
      <c r="C107" s="136">
        <f>SUM(C102,C106)</f>
        <v>2325.2200000000003</v>
      </c>
      <c r="D107" s="136">
        <f>SUM(D102,D106)</f>
        <v>0</v>
      </c>
      <c r="E107" s="137">
        <f>B107-C107</f>
        <v>18674.78</v>
      </c>
      <c r="F107" s="138">
        <f t="shared" si="0"/>
        <v>11.072476190476193</v>
      </c>
      <c r="G107" s="137">
        <v>9593.64</v>
      </c>
      <c r="H107" s="30"/>
      <c r="I107" s="309"/>
      <c r="J107" s="30"/>
      <c r="K107" s="30"/>
      <c r="L107" s="30"/>
      <c r="M107" s="7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322"/>
    </row>
    <row r="108" spans="1:28" s="20" customFormat="1" ht="27.75" customHeight="1">
      <c r="A108" s="18" t="s">
        <v>28</v>
      </c>
      <c r="B108" s="53">
        <v>4000</v>
      </c>
      <c r="C108" s="53">
        <f>SUM(C109:C110)</f>
        <v>327.89</v>
      </c>
      <c r="D108" s="53">
        <v>0</v>
      </c>
      <c r="E108" s="9">
        <f>B108-C108</f>
        <v>3672.11</v>
      </c>
      <c r="F108" s="10">
        <f t="shared" si="0"/>
        <v>8.197249999999999</v>
      </c>
      <c r="G108" s="9">
        <v>1529.07</v>
      </c>
      <c r="H108" s="30"/>
      <c r="I108" s="309"/>
      <c r="J108" s="30"/>
      <c r="K108" s="30"/>
      <c r="L108" s="30"/>
      <c r="M108" s="30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321"/>
    </row>
    <row r="109" spans="1:13" s="44" customFormat="1" ht="17.25" customHeight="1">
      <c r="A109" s="38" t="s">
        <v>393</v>
      </c>
      <c r="B109" s="42"/>
      <c r="C109" s="42">
        <v>214.49</v>
      </c>
      <c r="D109" s="42"/>
      <c r="E109" s="41"/>
      <c r="F109" s="43"/>
      <c r="G109" s="41"/>
      <c r="H109" s="79"/>
      <c r="I109" s="305"/>
      <c r="J109" s="79"/>
      <c r="K109" s="79"/>
      <c r="L109" s="79"/>
      <c r="M109" s="79"/>
    </row>
    <row r="110" spans="1:13" s="44" customFormat="1" ht="17.25" customHeight="1">
      <c r="A110" s="72" t="s">
        <v>157</v>
      </c>
      <c r="B110" s="74"/>
      <c r="C110" s="74">
        <v>113.4</v>
      </c>
      <c r="D110" s="74"/>
      <c r="E110" s="46"/>
      <c r="F110" s="47"/>
      <c r="G110" s="46"/>
      <c r="H110" s="79"/>
      <c r="I110" s="305"/>
      <c r="J110" s="79"/>
      <c r="K110" s="79"/>
      <c r="L110" s="79"/>
      <c r="M110" s="79"/>
    </row>
    <row r="111" spans="1:13" s="1" customFormat="1" ht="27.75" customHeight="1">
      <c r="A111" s="167" t="s">
        <v>29</v>
      </c>
      <c r="B111" s="23">
        <v>1500</v>
      </c>
      <c r="C111" s="23">
        <f>SUM(C112:C113)</f>
        <v>347.32</v>
      </c>
      <c r="D111" s="23">
        <v>0</v>
      </c>
      <c r="E111" s="258">
        <f>B111-C111</f>
        <v>1152.68</v>
      </c>
      <c r="F111" s="15">
        <f t="shared" si="0"/>
        <v>23.154666666666664</v>
      </c>
      <c r="G111" s="14">
        <v>1679.66</v>
      </c>
      <c r="H111" s="308"/>
      <c r="I111" s="309"/>
      <c r="J111" s="30"/>
      <c r="K111" s="30"/>
      <c r="L111" s="30"/>
      <c r="M111" s="30"/>
    </row>
    <row r="112" spans="1:13" s="44" customFormat="1" ht="17.25" customHeight="1">
      <c r="A112" s="38" t="s">
        <v>358</v>
      </c>
      <c r="B112" s="42"/>
      <c r="C112" s="42">
        <v>286.53</v>
      </c>
      <c r="D112" s="42"/>
      <c r="E112" s="259"/>
      <c r="F112" s="43"/>
      <c r="G112" s="41"/>
      <c r="H112" s="306"/>
      <c r="I112" s="305"/>
      <c r="J112" s="79"/>
      <c r="K112" s="79"/>
      <c r="L112" s="79"/>
      <c r="M112" s="79"/>
    </row>
    <row r="113" spans="1:13" s="44" customFormat="1" ht="17.25" customHeight="1">
      <c r="A113" s="38" t="s">
        <v>394</v>
      </c>
      <c r="B113" s="42"/>
      <c r="C113" s="42">
        <v>60.79</v>
      </c>
      <c r="D113" s="42"/>
      <c r="E113" s="260"/>
      <c r="F113" s="43"/>
      <c r="G113" s="41"/>
      <c r="H113" s="306"/>
      <c r="I113" s="305"/>
      <c r="J113" s="79"/>
      <c r="K113" s="79"/>
      <c r="L113" s="79"/>
      <c r="M113" s="79"/>
    </row>
    <row r="114" spans="1:13" s="99" customFormat="1" ht="30" customHeight="1">
      <c r="A114" s="139" t="s">
        <v>84</v>
      </c>
      <c r="B114" s="136">
        <f>SUM(B108,B111)</f>
        <v>5500</v>
      </c>
      <c r="C114" s="136">
        <f>SUM(C108,C111)</f>
        <v>675.21</v>
      </c>
      <c r="D114" s="136">
        <f>SUM(D108,D111)</f>
        <v>0</v>
      </c>
      <c r="E114" s="137">
        <f>B114-C114</f>
        <v>4824.79</v>
      </c>
      <c r="F114" s="138">
        <f t="shared" si="0"/>
        <v>12.276545454545456</v>
      </c>
      <c r="G114" s="137">
        <v>3208.73</v>
      </c>
      <c r="H114" s="308"/>
      <c r="I114" s="309"/>
      <c r="J114" s="30"/>
      <c r="K114" s="30"/>
      <c r="L114" s="30"/>
      <c r="M114" s="30"/>
    </row>
    <row r="115" spans="1:17" s="80" customFormat="1" ht="27.75" customHeight="1">
      <c r="A115" s="27" t="s">
        <v>42</v>
      </c>
      <c r="B115" s="85">
        <v>30000</v>
      </c>
      <c r="C115" s="85">
        <f>SUM(C117:C118)</f>
        <v>8754.380000000001</v>
      </c>
      <c r="D115" s="85">
        <v>0</v>
      </c>
      <c r="E115" s="19">
        <f>B115-C115</f>
        <v>21245.62</v>
      </c>
      <c r="F115" s="28">
        <f t="shared" si="0"/>
        <v>29.181266666666673</v>
      </c>
      <c r="G115" s="19">
        <v>0</v>
      </c>
      <c r="H115" s="308"/>
      <c r="I115" s="309"/>
      <c r="J115" s="30"/>
      <c r="K115" s="30"/>
      <c r="L115" s="30"/>
      <c r="M115" s="79"/>
      <c r="N115" s="141"/>
      <c r="O115" s="141"/>
      <c r="P115" s="141"/>
      <c r="Q115" s="141"/>
    </row>
    <row r="116" spans="1:17" s="80" customFormat="1" ht="19.5" customHeight="1">
      <c r="A116" s="323" t="s">
        <v>135</v>
      </c>
      <c r="B116" s="82"/>
      <c r="C116" s="83"/>
      <c r="D116" s="82"/>
      <c r="E116" s="33"/>
      <c r="F116" s="34"/>
      <c r="G116" s="33"/>
      <c r="H116" s="308"/>
      <c r="I116" s="309"/>
      <c r="J116" s="30"/>
      <c r="K116" s="30"/>
      <c r="L116" s="30"/>
      <c r="M116" s="79"/>
      <c r="N116" s="141"/>
      <c r="O116" s="141"/>
      <c r="P116" s="141"/>
      <c r="Q116" s="141"/>
    </row>
    <row r="117" spans="1:17" s="80" customFormat="1" ht="19.5" customHeight="1">
      <c r="A117" s="324" t="s">
        <v>395</v>
      </c>
      <c r="B117" s="82"/>
      <c r="C117" s="83">
        <v>5479.25</v>
      </c>
      <c r="D117" s="82"/>
      <c r="E117" s="33"/>
      <c r="F117" s="34"/>
      <c r="G117" s="33"/>
      <c r="H117" s="308"/>
      <c r="I117" s="309"/>
      <c r="J117" s="30"/>
      <c r="K117" s="30"/>
      <c r="L117" s="30"/>
      <c r="M117" s="79"/>
      <c r="N117" s="141"/>
      <c r="O117" s="141"/>
      <c r="P117" s="141"/>
      <c r="Q117" s="141"/>
    </row>
    <row r="118" spans="1:17" s="80" customFormat="1" ht="19.5" customHeight="1">
      <c r="A118" s="40" t="s">
        <v>396</v>
      </c>
      <c r="B118" s="271"/>
      <c r="C118" s="84">
        <v>3275.13</v>
      </c>
      <c r="D118" s="271"/>
      <c r="E118" s="58"/>
      <c r="F118" s="59"/>
      <c r="G118" s="58"/>
      <c r="H118" s="308"/>
      <c r="I118" s="309"/>
      <c r="J118" s="30"/>
      <c r="K118" s="30"/>
      <c r="L118" s="30"/>
      <c r="M118" s="79"/>
      <c r="N118" s="141"/>
      <c r="O118" s="141"/>
      <c r="P118" s="141"/>
      <c r="Q118" s="141"/>
    </row>
    <row r="119" spans="1:17" s="80" customFormat="1" ht="27.75" customHeight="1">
      <c r="A119" s="27" t="s">
        <v>44</v>
      </c>
      <c r="B119" s="85">
        <v>6000</v>
      </c>
      <c r="C119" s="85">
        <v>0</v>
      </c>
      <c r="D119" s="85">
        <v>0</v>
      </c>
      <c r="E119" s="19">
        <f>B119-C119</f>
        <v>6000</v>
      </c>
      <c r="F119" s="28">
        <f t="shared" si="0"/>
        <v>0</v>
      </c>
      <c r="G119" s="19">
        <v>243.54</v>
      </c>
      <c r="H119" s="308"/>
      <c r="I119" s="309"/>
      <c r="J119" s="30"/>
      <c r="K119" s="30"/>
      <c r="L119" s="30"/>
      <c r="M119" s="79"/>
      <c r="N119" s="141"/>
      <c r="O119" s="141"/>
      <c r="P119" s="141"/>
      <c r="Q119" s="141"/>
    </row>
    <row r="120" spans="1:17" s="80" customFormat="1" ht="0.75" customHeight="1">
      <c r="A120" s="64"/>
      <c r="B120" s="83"/>
      <c r="C120" s="83"/>
      <c r="D120" s="83"/>
      <c r="E120" s="261"/>
      <c r="F120" s="65" t="e">
        <f t="shared" si="0"/>
        <v>#DIV/0!</v>
      </c>
      <c r="G120" s="51"/>
      <c r="H120" s="306"/>
      <c r="I120" s="305"/>
      <c r="J120" s="79"/>
      <c r="K120" s="79"/>
      <c r="L120" s="79"/>
      <c r="M120" s="79"/>
      <c r="N120" s="141"/>
      <c r="O120" s="141"/>
      <c r="P120" s="141"/>
      <c r="Q120" s="141"/>
    </row>
    <row r="121" spans="1:17" s="109" customFormat="1" ht="30.75" customHeight="1">
      <c r="A121" s="139" t="s">
        <v>88</v>
      </c>
      <c r="B121" s="136">
        <f>SUM(B115+B119)</f>
        <v>36000</v>
      </c>
      <c r="C121" s="136">
        <f>SUM(C115+C119)</f>
        <v>8754.380000000001</v>
      </c>
      <c r="D121" s="136">
        <f>SUM(D115+D119)</f>
        <v>0</v>
      </c>
      <c r="E121" s="137">
        <f>B121-C121</f>
        <v>27245.62</v>
      </c>
      <c r="F121" s="138">
        <f t="shared" si="0"/>
        <v>24.317722222222223</v>
      </c>
      <c r="G121" s="137">
        <v>2473.57</v>
      </c>
      <c r="H121" s="306"/>
      <c r="I121" s="305"/>
      <c r="J121" s="79"/>
      <c r="K121" s="79"/>
      <c r="L121" s="79"/>
      <c r="M121" s="79"/>
      <c r="N121" s="325"/>
      <c r="O121" s="325"/>
      <c r="P121" s="325"/>
      <c r="Q121" s="325"/>
    </row>
    <row r="122" spans="1:13" s="1" customFormat="1" ht="37.5" customHeight="1">
      <c r="A122" s="157" t="s">
        <v>30</v>
      </c>
      <c r="B122" s="158">
        <f>SUM(B45,B56,B67,B99,B107,B114,B121,B101)</f>
        <v>4613500</v>
      </c>
      <c r="C122" s="158">
        <f>SUM(C45,C56,C67,C99,C107,C114,C121,C101)</f>
        <v>790141.89</v>
      </c>
      <c r="D122" s="158">
        <f>SUM(D45,D56,D67,D99,D107,D114,D121,D101)</f>
        <v>528847</v>
      </c>
      <c r="E122" s="159">
        <f>B122-C122</f>
        <v>3823358.11</v>
      </c>
      <c r="F122" s="160">
        <f t="shared" si="0"/>
        <v>28.58976677143167</v>
      </c>
      <c r="G122" s="159">
        <v>3259116.5000000005</v>
      </c>
      <c r="H122" s="308"/>
      <c r="I122" s="309"/>
      <c r="J122" s="30"/>
      <c r="K122" s="30"/>
      <c r="L122" s="30"/>
      <c r="M122" s="79"/>
    </row>
    <row r="123" spans="1:18" s="90" customFormat="1" ht="36.75" customHeight="1">
      <c r="A123" s="16" t="s">
        <v>123</v>
      </c>
      <c r="B123" s="12"/>
      <c r="C123" s="12"/>
      <c r="D123" s="12"/>
      <c r="E123" s="12"/>
      <c r="F123" s="13"/>
      <c r="G123" s="12"/>
      <c r="H123" s="308"/>
      <c r="I123" s="309"/>
      <c r="J123" s="30"/>
      <c r="K123" s="30"/>
      <c r="L123" s="30"/>
      <c r="M123" s="79"/>
      <c r="N123" s="30"/>
      <c r="O123" s="30"/>
      <c r="P123" s="30"/>
      <c r="Q123" s="30"/>
      <c r="R123" s="226"/>
    </row>
    <row r="124" spans="1:18" s="56" customFormat="1" ht="24.75" customHeight="1">
      <c r="A124" s="35" t="s">
        <v>85</v>
      </c>
      <c r="B124" s="53">
        <f>SUM(B126,B129)</f>
        <v>48521429.38</v>
      </c>
      <c r="C124" s="53">
        <f>SUM(C125:C127)</f>
        <v>11077015.38</v>
      </c>
      <c r="D124" s="53">
        <v>0</v>
      </c>
      <c r="E124" s="19">
        <f>B124-C124</f>
        <v>37444414</v>
      </c>
      <c r="F124" s="10">
        <f t="shared" si="0"/>
        <v>22.829120084755424</v>
      </c>
      <c r="G124" s="9">
        <v>54153196.52</v>
      </c>
      <c r="H124" s="308"/>
      <c r="I124" s="309"/>
      <c r="J124" s="30"/>
      <c r="K124" s="30"/>
      <c r="L124" s="30"/>
      <c r="M124" s="79"/>
      <c r="N124" s="30"/>
      <c r="O124" s="30"/>
      <c r="P124" s="30"/>
      <c r="Q124" s="30"/>
      <c r="R124" s="221"/>
    </row>
    <row r="125" spans="1:18" s="56" customFormat="1" ht="18.75" customHeight="1">
      <c r="A125" s="38" t="s">
        <v>397</v>
      </c>
      <c r="B125" s="91" t="s">
        <v>139</v>
      </c>
      <c r="C125" s="42">
        <v>11077015.38</v>
      </c>
      <c r="D125" s="42"/>
      <c r="E125" s="192"/>
      <c r="F125" s="191"/>
      <c r="G125" s="192"/>
      <c r="H125" s="306"/>
      <c r="I125" s="305"/>
      <c r="J125" s="79"/>
      <c r="K125" s="79"/>
      <c r="L125" s="79"/>
      <c r="M125" s="30"/>
      <c r="N125" s="30"/>
      <c r="O125" s="30"/>
      <c r="P125" s="30"/>
      <c r="Q125" s="30"/>
      <c r="R125" s="221"/>
    </row>
    <row r="126" spans="1:18" s="56" customFormat="1" ht="18.75" customHeight="1">
      <c r="A126" s="38"/>
      <c r="B126" s="42">
        <v>37444414</v>
      </c>
      <c r="C126" s="42"/>
      <c r="D126" s="42"/>
      <c r="E126" s="192"/>
      <c r="F126" s="191"/>
      <c r="G126" s="192"/>
      <c r="H126" s="308"/>
      <c r="I126" s="309"/>
      <c r="J126" s="30"/>
      <c r="K126" s="30"/>
      <c r="L126" s="30"/>
      <c r="M126" s="30"/>
      <c r="N126" s="30"/>
      <c r="O126" s="30"/>
      <c r="P126" s="30"/>
      <c r="Q126" s="30"/>
      <c r="R126" s="221"/>
    </row>
    <row r="127" spans="1:18" s="57" customFormat="1" ht="18.75" customHeight="1">
      <c r="A127" s="38"/>
      <c r="B127" s="91" t="s">
        <v>33</v>
      </c>
      <c r="C127" s="42"/>
      <c r="D127" s="42"/>
      <c r="E127" s="192"/>
      <c r="F127" s="191"/>
      <c r="G127" s="192"/>
      <c r="H127" s="308"/>
      <c r="I127" s="309"/>
      <c r="J127" s="30"/>
      <c r="K127" s="30"/>
      <c r="L127" s="30"/>
      <c r="M127" s="30"/>
      <c r="N127" s="79"/>
      <c r="O127" s="79"/>
      <c r="P127" s="79"/>
      <c r="Q127" s="79"/>
      <c r="R127" s="223"/>
    </row>
    <row r="128" spans="1:13" s="61" customFormat="1" ht="18.75" customHeight="1">
      <c r="A128" s="38"/>
      <c r="B128" s="91" t="s">
        <v>398</v>
      </c>
      <c r="C128" s="42"/>
      <c r="D128" s="42"/>
      <c r="E128" s="192"/>
      <c r="F128" s="191"/>
      <c r="G128" s="192"/>
      <c r="H128" s="308"/>
      <c r="I128" s="309"/>
      <c r="J128" s="30"/>
      <c r="K128" s="30"/>
      <c r="L128" s="30"/>
      <c r="M128" s="30"/>
    </row>
    <row r="129" spans="1:17" s="62" customFormat="1" ht="18.75" customHeight="1">
      <c r="A129" s="72"/>
      <c r="B129" s="74">
        <v>11077015.38</v>
      </c>
      <c r="C129" s="74"/>
      <c r="D129" s="74"/>
      <c r="E129" s="194"/>
      <c r="F129" s="193"/>
      <c r="G129" s="194"/>
      <c r="H129" s="308"/>
      <c r="I129" s="309"/>
      <c r="J129" s="30"/>
      <c r="K129" s="30"/>
      <c r="L129" s="30"/>
      <c r="M129" s="30"/>
      <c r="N129" s="61"/>
      <c r="O129" s="61"/>
      <c r="P129" s="61"/>
      <c r="Q129" s="61"/>
    </row>
    <row r="130" spans="1:17" s="62" customFormat="1" ht="27" customHeight="1">
      <c r="A130" s="101" t="s">
        <v>86</v>
      </c>
      <c r="B130" s="102">
        <f>B124</f>
        <v>48521429.38</v>
      </c>
      <c r="C130" s="102">
        <f>C124</f>
        <v>11077015.38</v>
      </c>
      <c r="D130" s="102">
        <f>D124</f>
        <v>0</v>
      </c>
      <c r="E130" s="105">
        <f>B130-C130</f>
        <v>37444414</v>
      </c>
      <c r="F130" s="104">
        <f t="shared" si="0"/>
        <v>22.829120084755424</v>
      </c>
      <c r="G130" s="105">
        <v>54153196.52</v>
      </c>
      <c r="H130" s="308"/>
      <c r="I130" s="309"/>
      <c r="J130" s="30"/>
      <c r="K130" s="30"/>
      <c r="L130" s="30"/>
      <c r="M130" s="30"/>
      <c r="N130" s="61"/>
      <c r="O130" s="61"/>
      <c r="P130" s="61"/>
      <c r="Q130" s="61"/>
    </row>
    <row r="131" spans="1:13" s="1" customFormat="1" ht="30.75" customHeight="1">
      <c r="A131" s="157" t="s">
        <v>34</v>
      </c>
      <c r="B131" s="158">
        <f>B130</f>
        <v>48521429.38</v>
      </c>
      <c r="C131" s="158">
        <f>C130</f>
        <v>11077015.38</v>
      </c>
      <c r="D131" s="158">
        <f>D130</f>
        <v>0</v>
      </c>
      <c r="E131" s="159">
        <f>B131-C131</f>
        <v>37444414</v>
      </c>
      <c r="F131" s="160">
        <f t="shared" si="0"/>
        <v>22.829120084755424</v>
      </c>
      <c r="G131" s="159">
        <v>54153196.52</v>
      </c>
      <c r="H131" s="308"/>
      <c r="I131" s="309"/>
      <c r="J131" s="30"/>
      <c r="K131" s="30"/>
      <c r="L131" s="30"/>
      <c r="M131" s="30"/>
    </row>
    <row r="132" spans="1:17" s="2" customFormat="1" ht="41.25" customHeight="1">
      <c r="A132" s="18" t="s">
        <v>59</v>
      </c>
      <c r="B132" s="53"/>
      <c r="C132" s="53"/>
      <c r="D132" s="53"/>
      <c r="E132" s="9"/>
      <c r="F132" s="10"/>
      <c r="G132" s="9"/>
      <c r="H132" s="308"/>
      <c r="I132" s="309"/>
      <c r="J132" s="30"/>
      <c r="K132" s="30"/>
      <c r="L132" s="30"/>
      <c r="M132" s="30"/>
      <c r="N132" s="44"/>
      <c r="O132" s="44"/>
      <c r="P132" s="44"/>
      <c r="Q132" s="44"/>
    </row>
    <row r="133" spans="1:17" s="2" customFormat="1" ht="27" customHeight="1">
      <c r="A133" s="18" t="s">
        <v>18</v>
      </c>
      <c r="B133" s="53">
        <v>15000</v>
      </c>
      <c r="C133" s="53">
        <v>0</v>
      </c>
      <c r="D133" s="53">
        <v>0</v>
      </c>
      <c r="E133" s="9">
        <f>B133-C133</f>
        <v>15000</v>
      </c>
      <c r="F133" s="10">
        <f t="shared" si="0"/>
        <v>0</v>
      </c>
      <c r="G133" s="9">
        <v>736.08</v>
      </c>
      <c r="H133" s="308"/>
      <c r="I133" s="309"/>
      <c r="J133" s="30"/>
      <c r="K133" s="30"/>
      <c r="L133" s="30"/>
      <c r="M133" s="30"/>
      <c r="N133" s="44"/>
      <c r="O133" s="44"/>
      <c r="P133" s="44"/>
      <c r="Q133" s="44"/>
    </row>
    <row r="134" spans="1:13" s="44" customFormat="1" ht="27" customHeight="1">
      <c r="A134" s="18" t="s">
        <v>19</v>
      </c>
      <c r="B134" s="53">
        <v>15000</v>
      </c>
      <c r="C134" s="53">
        <f>SUM(C135)</f>
        <v>2400</v>
      </c>
      <c r="D134" s="53">
        <v>0</v>
      </c>
      <c r="E134" s="9">
        <f>B134-C134</f>
        <v>12600</v>
      </c>
      <c r="F134" s="10">
        <f t="shared" si="0"/>
        <v>16</v>
      </c>
      <c r="G134" s="9">
        <v>7000</v>
      </c>
      <c r="H134" s="308"/>
      <c r="I134" s="309"/>
      <c r="J134" s="30"/>
      <c r="K134" s="30"/>
      <c r="L134" s="30"/>
      <c r="M134" s="30"/>
    </row>
    <row r="135" spans="1:13" s="44" customFormat="1" ht="19.5" customHeight="1">
      <c r="A135" s="39" t="s">
        <v>399</v>
      </c>
      <c r="B135" s="49"/>
      <c r="C135" s="42">
        <v>2400</v>
      </c>
      <c r="D135" s="42"/>
      <c r="E135" s="41"/>
      <c r="F135" s="43"/>
      <c r="G135" s="41"/>
      <c r="H135" s="306"/>
      <c r="I135" s="305"/>
      <c r="J135" s="79"/>
      <c r="K135" s="79"/>
      <c r="L135" s="79"/>
      <c r="M135" s="79"/>
    </row>
    <row r="136" spans="1:13" s="44" customFormat="1" ht="19.5" customHeight="1">
      <c r="A136" s="45" t="s">
        <v>400</v>
      </c>
      <c r="B136" s="76"/>
      <c r="C136" s="74"/>
      <c r="D136" s="74"/>
      <c r="E136" s="46"/>
      <c r="F136" s="47"/>
      <c r="G136" s="46"/>
      <c r="H136" s="306"/>
      <c r="I136" s="305"/>
      <c r="J136" s="79"/>
      <c r="K136" s="79"/>
      <c r="L136" s="79"/>
      <c r="M136" s="79"/>
    </row>
    <row r="137" spans="1:17" s="2" customFormat="1" ht="27" customHeight="1">
      <c r="A137" s="18" t="s">
        <v>21</v>
      </c>
      <c r="B137" s="36">
        <v>15000</v>
      </c>
      <c r="C137" s="85">
        <f>SUM(C139)</f>
        <v>2750</v>
      </c>
      <c r="D137" s="85">
        <v>0</v>
      </c>
      <c r="E137" s="9">
        <f aca="true" t="shared" si="1" ref="E137:E144">B137-C137</f>
        <v>12250</v>
      </c>
      <c r="F137" s="10">
        <f t="shared" si="0"/>
        <v>18.333333333333332</v>
      </c>
      <c r="G137" s="9">
        <v>19650.6</v>
      </c>
      <c r="H137" s="308"/>
      <c r="I137" s="309"/>
      <c r="J137" s="30"/>
      <c r="K137" s="30"/>
      <c r="L137" s="30"/>
      <c r="M137" s="30"/>
      <c r="N137" s="44"/>
      <c r="O137" s="44"/>
      <c r="P137" s="44"/>
      <c r="Q137" s="44"/>
    </row>
    <row r="138" spans="1:17" s="2" customFormat="1" ht="19.5" customHeight="1">
      <c r="A138" s="39" t="s">
        <v>95</v>
      </c>
      <c r="B138" s="262"/>
      <c r="C138" s="82"/>
      <c r="D138" s="82"/>
      <c r="E138" s="14"/>
      <c r="F138" s="15"/>
      <c r="G138" s="14"/>
      <c r="H138" s="308"/>
      <c r="I138" s="309"/>
      <c r="J138" s="30"/>
      <c r="K138" s="30"/>
      <c r="L138" s="30"/>
      <c r="M138" s="30"/>
      <c r="N138" s="44"/>
      <c r="O138" s="44"/>
      <c r="P138" s="44"/>
      <c r="Q138" s="44"/>
    </row>
    <row r="139" spans="1:17" s="2" customFormat="1" ht="19.5" customHeight="1">
      <c r="A139" s="45" t="s">
        <v>401</v>
      </c>
      <c r="B139" s="76"/>
      <c r="C139" s="84">
        <v>2750</v>
      </c>
      <c r="D139" s="84"/>
      <c r="E139" s="46"/>
      <c r="F139" s="47"/>
      <c r="G139" s="46"/>
      <c r="H139" s="306"/>
      <c r="I139" s="305"/>
      <c r="J139" s="79"/>
      <c r="K139" s="79"/>
      <c r="L139" s="79"/>
      <c r="M139" s="79"/>
      <c r="N139" s="44"/>
      <c r="O139" s="44"/>
      <c r="P139" s="44"/>
      <c r="Q139" s="44"/>
    </row>
    <row r="140" spans="1:17" s="2" customFormat="1" ht="27" customHeight="1">
      <c r="A140" s="16" t="s">
        <v>23</v>
      </c>
      <c r="B140" s="17">
        <v>15000</v>
      </c>
      <c r="C140" s="17">
        <v>0</v>
      </c>
      <c r="D140" s="17">
        <v>0</v>
      </c>
      <c r="E140" s="12">
        <f t="shared" si="1"/>
        <v>15000</v>
      </c>
      <c r="F140" s="13">
        <f t="shared" si="0"/>
        <v>0</v>
      </c>
      <c r="G140" s="12">
        <v>14920.63</v>
      </c>
      <c r="H140" s="308"/>
      <c r="I140" s="309"/>
      <c r="J140" s="30"/>
      <c r="K140" s="30"/>
      <c r="L140" s="30"/>
      <c r="M140" s="79"/>
      <c r="N140" s="44"/>
      <c r="O140" s="44"/>
      <c r="P140" s="44"/>
      <c r="Q140" s="44"/>
    </row>
    <row r="141" spans="1:17" s="264" customFormat="1" ht="27" customHeight="1">
      <c r="A141" s="139" t="s">
        <v>82</v>
      </c>
      <c r="B141" s="137">
        <f>SUM(B133,B134,B137,B140)</f>
        <v>60000</v>
      </c>
      <c r="C141" s="137">
        <f>SUM(C133,C134,C137,C140)</f>
        <v>5150</v>
      </c>
      <c r="D141" s="137">
        <f>SUM(D133,D134,D137,D140)</f>
        <v>0</v>
      </c>
      <c r="E141" s="137">
        <f t="shared" si="1"/>
        <v>54850</v>
      </c>
      <c r="F141" s="138">
        <f t="shared" si="0"/>
        <v>8.583333333333334</v>
      </c>
      <c r="G141" s="137">
        <v>42307.31</v>
      </c>
      <c r="H141" s="308"/>
      <c r="I141" s="309"/>
      <c r="J141" s="30"/>
      <c r="K141" s="30"/>
      <c r="L141" s="30"/>
      <c r="M141" s="79"/>
      <c r="N141" s="326"/>
      <c r="O141" s="326"/>
      <c r="P141" s="326"/>
      <c r="Q141" s="326"/>
    </row>
    <row r="142" spans="1:17" s="264" customFormat="1" ht="27.75" customHeight="1">
      <c r="A142" s="327" t="s">
        <v>102</v>
      </c>
      <c r="B142" s="328">
        <v>10000</v>
      </c>
      <c r="C142" s="328">
        <v>0</v>
      </c>
      <c r="D142" s="328">
        <v>0</v>
      </c>
      <c r="E142" s="329">
        <f t="shared" si="1"/>
        <v>10000</v>
      </c>
      <c r="F142" s="330">
        <f t="shared" si="0"/>
        <v>0</v>
      </c>
      <c r="G142" s="329"/>
      <c r="H142" s="308"/>
      <c r="I142" s="309"/>
      <c r="J142" s="30"/>
      <c r="K142" s="30"/>
      <c r="L142" s="30"/>
      <c r="M142" s="79"/>
      <c r="N142" s="326"/>
      <c r="O142" s="326"/>
      <c r="P142" s="326"/>
      <c r="Q142" s="326"/>
    </row>
    <row r="143" spans="1:17" s="264" customFormat="1" ht="29.25" customHeight="1">
      <c r="A143" s="147" t="s">
        <v>103</v>
      </c>
      <c r="B143" s="136">
        <f>SUM(B142)</f>
        <v>10000</v>
      </c>
      <c r="C143" s="136">
        <f>SUM(C142)</f>
        <v>0</v>
      </c>
      <c r="D143" s="136">
        <f>SUM(D142)</f>
        <v>0</v>
      </c>
      <c r="E143" s="137">
        <f t="shared" si="1"/>
        <v>10000</v>
      </c>
      <c r="F143" s="138">
        <f t="shared" si="0"/>
        <v>0</v>
      </c>
      <c r="G143" s="137"/>
      <c r="H143" s="308"/>
      <c r="I143" s="309"/>
      <c r="J143" s="30"/>
      <c r="K143" s="30"/>
      <c r="L143" s="30"/>
      <c r="M143" s="79"/>
      <c r="N143" s="326"/>
      <c r="O143" s="326"/>
      <c r="P143" s="326"/>
      <c r="Q143" s="326"/>
    </row>
    <row r="144" spans="1:17" s="2" customFormat="1" ht="24.75" customHeight="1">
      <c r="A144" s="18" t="s">
        <v>24</v>
      </c>
      <c r="B144" s="53">
        <v>20000</v>
      </c>
      <c r="C144" s="53">
        <f>C145</f>
        <v>1740</v>
      </c>
      <c r="D144" s="53">
        <v>0</v>
      </c>
      <c r="E144" s="9">
        <f t="shared" si="1"/>
        <v>18260</v>
      </c>
      <c r="F144" s="10">
        <f t="shared" si="0"/>
        <v>8.7</v>
      </c>
      <c r="G144" s="9">
        <v>6522.2</v>
      </c>
      <c r="H144" s="308"/>
      <c r="I144" s="309"/>
      <c r="J144" s="30"/>
      <c r="K144" s="30"/>
      <c r="L144" s="30"/>
      <c r="M144" s="79"/>
      <c r="N144" s="44"/>
      <c r="O144" s="44"/>
      <c r="P144" s="44"/>
      <c r="Q144" s="44"/>
    </row>
    <row r="145" spans="1:17" s="2" customFormat="1" ht="19.5" customHeight="1">
      <c r="A145" s="39" t="s">
        <v>25</v>
      </c>
      <c r="B145" s="42"/>
      <c r="C145" s="42">
        <v>1740</v>
      </c>
      <c r="D145" s="42"/>
      <c r="E145" s="41"/>
      <c r="F145" s="43"/>
      <c r="G145" s="41"/>
      <c r="H145" s="306"/>
      <c r="I145" s="305"/>
      <c r="J145" s="79"/>
      <c r="K145" s="79"/>
      <c r="L145" s="79"/>
      <c r="M145" s="79"/>
      <c r="N145" s="44"/>
      <c r="O145" s="44"/>
      <c r="P145" s="44"/>
      <c r="Q145" s="44"/>
    </row>
    <row r="146" spans="1:17" s="264" customFormat="1" ht="27" customHeight="1">
      <c r="A146" s="139" t="s">
        <v>83</v>
      </c>
      <c r="B146" s="136">
        <f>B144</f>
        <v>20000</v>
      </c>
      <c r="C146" s="136">
        <f>C144</f>
        <v>1740</v>
      </c>
      <c r="D146" s="136">
        <f>D144</f>
        <v>0</v>
      </c>
      <c r="E146" s="137">
        <f>B146-C146</f>
        <v>18260</v>
      </c>
      <c r="F146" s="138">
        <f t="shared" si="0"/>
        <v>8.7</v>
      </c>
      <c r="G146" s="137">
        <v>6522.2</v>
      </c>
      <c r="H146" s="308"/>
      <c r="I146" s="309"/>
      <c r="J146" s="30"/>
      <c r="K146" s="30"/>
      <c r="L146" s="30"/>
      <c r="M146" s="79"/>
      <c r="N146" s="326"/>
      <c r="O146" s="326"/>
      <c r="P146" s="326"/>
      <c r="Q146" s="326"/>
    </row>
    <row r="147" spans="1:17" s="175" customFormat="1" ht="30.75" customHeight="1">
      <c r="A147" s="161" t="s">
        <v>35</v>
      </c>
      <c r="B147" s="233">
        <f>SUM(B141,B143,B146)</f>
        <v>90000</v>
      </c>
      <c r="C147" s="233">
        <f>SUM(C141,C143,C146)</f>
        <v>6890</v>
      </c>
      <c r="D147" s="233">
        <f>SUM(D141,D143,D146)</f>
        <v>0</v>
      </c>
      <c r="E147" s="233">
        <f>B147-C147</f>
        <v>83110</v>
      </c>
      <c r="F147" s="238">
        <f t="shared" si="0"/>
        <v>7.655555555555556</v>
      </c>
      <c r="G147" s="233">
        <v>48829.509999999995</v>
      </c>
      <c r="H147" s="308"/>
      <c r="I147" s="309"/>
      <c r="J147" s="30"/>
      <c r="K147" s="30"/>
      <c r="L147" s="30"/>
      <c r="M147" s="79"/>
      <c r="N147" s="331"/>
      <c r="O147" s="331"/>
      <c r="P147" s="331"/>
      <c r="Q147" s="331"/>
    </row>
    <row r="148" spans="1:17" s="2" customFormat="1" ht="28.5" customHeight="1">
      <c r="A148" s="26" t="s">
        <v>120</v>
      </c>
      <c r="B148" s="53"/>
      <c r="C148" s="53"/>
      <c r="D148" s="53"/>
      <c r="E148" s="9"/>
      <c r="F148" s="10"/>
      <c r="G148" s="9"/>
      <c r="H148" s="308"/>
      <c r="I148" s="309"/>
      <c r="J148" s="30"/>
      <c r="K148" s="30"/>
      <c r="L148" s="30"/>
      <c r="M148" s="79"/>
      <c r="N148" s="44"/>
      <c r="O148" s="44"/>
      <c r="P148" s="44"/>
      <c r="Q148" s="44"/>
    </row>
    <row r="149" spans="1:17" s="2" customFormat="1" ht="24.75" customHeight="1">
      <c r="A149" s="16" t="s">
        <v>16</v>
      </c>
      <c r="B149" s="17">
        <v>10000</v>
      </c>
      <c r="C149" s="17">
        <v>0</v>
      </c>
      <c r="D149" s="17">
        <v>0</v>
      </c>
      <c r="E149" s="12">
        <f aca="true" t="shared" si="2" ref="E149:E155">B149-C149</f>
        <v>10000</v>
      </c>
      <c r="F149" s="13">
        <f t="shared" si="0"/>
        <v>0</v>
      </c>
      <c r="G149" s="12">
        <v>0</v>
      </c>
      <c r="H149" s="308"/>
      <c r="I149" s="309"/>
      <c r="J149" s="30"/>
      <c r="K149" s="30"/>
      <c r="L149" s="30"/>
      <c r="M149" s="79"/>
      <c r="N149" s="44"/>
      <c r="O149" s="44"/>
      <c r="P149" s="44"/>
      <c r="Q149" s="44"/>
    </row>
    <row r="150" spans="1:13" s="2" customFormat="1" ht="24.75" customHeight="1">
      <c r="A150" s="18" t="s">
        <v>21</v>
      </c>
      <c r="B150" s="53">
        <v>20000</v>
      </c>
      <c r="C150" s="53">
        <v>0</v>
      </c>
      <c r="D150" s="53">
        <v>0</v>
      </c>
      <c r="E150" s="9">
        <f t="shared" si="2"/>
        <v>20000</v>
      </c>
      <c r="F150" s="10">
        <f t="shared" si="0"/>
        <v>0</v>
      </c>
      <c r="G150" s="9">
        <v>12375</v>
      </c>
      <c r="H150" s="308"/>
      <c r="I150" s="309"/>
      <c r="J150" s="30"/>
      <c r="K150" s="30"/>
      <c r="L150" s="30"/>
      <c r="M150" s="79"/>
    </row>
    <row r="151" spans="1:13" s="2" customFormat="1" ht="24.75" customHeight="1">
      <c r="A151" s="18" t="s">
        <v>23</v>
      </c>
      <c r="B151" s="53">
        <v>35000</v>
      </c>
      <c r="C151" s="53">
        <v>0</v>
      </c>
      <c r="D151" s="53">
        <v>0</v>
      </c>
      <c r="E151" s="9">
        <f t="shared" si="2"/>
        <v>35000</v>
      </c>
      <c r="F151" s="10">
        <f t="shared" si="0"/>
        <v>0</v>
      </c>
      <c r="G151" s="9">
        <v>30000</v>
      </c>
      <c r="H151" s="308"/>
      <c r="I151" s="309"/>
      <c r="J151" s="30"/>
      <c r="K151" s="30"/>
      <c r="L151" s="30"/>
      <c r="M151" s="79"/>
    </row>
    <row r="152" spans="1:13" s="264" customFormat="1" ht="27.75" customHeight="1">
      <c r="A152" s="139" t="s">
        <v>82</v>
      </c>
      <c r="B152" s="136">
        <f>SUM(B149,B150,B151)</f>
        <v>65000</v>
      </c>
      <c r="C152" s="136">
        <f>SUM(C149,C150,C151)</f>
        <v>0</v>
      </c>
      <c r="D152" s="136">
        <f>SUM(D149,D150,D151)</f>
        <v>0</v>
      </c>
      <c r="E152" s="137">
        <f t="shared" si="2"/>
        <v>65000</v>
      </c>
      <c r="F152" s="138">
        <f t="shared" si="0"/>
        <v>0</v>
      </c>
      <c r="G152" s="137">
        <v>42375</v>
      </c>
      <c r="H152" s="308"/>
      <c r="I152" s="309"/>
      <c r="J152" s="30"/>
      <c r="K152" s="30"/>
      <c r="L152" s="30"/>
      <c r="M152" s="79"/>
    </row>
    <row r="153" spans="1:13" s="264" customFormat="1" ht="24.75" customHeight="1">
      <c r="A153" s="152" t="s">
        <v>102</v>
      </c>
      <c r="B153" s="332">
        <v>5000</v>
      </c>
      <c r="C153" s="332">
        <v>0</v>
      </c>
      <c r="D153" s="332">
        <v>0</v>
      </c>
      <c r="E153" s="332">
        <f t="shared" si="2"/>
        <v>5000</v>
      </c>
      <c r="F153" s="333">
        <f t="shared" si="0"/>
        <v>0</v>
      </c>
      <c r="G153" s="334"/>
      <c r="H153" s="308"/>
      <c r="I153" s="309"/>
      <c r="J153" s="30"/>
      <c r="K153" s="30"/>
      <c r="L153" s="30"/>
      <c r="M153" s="79"/>
    </row>
    <row r="154" spans="1:13" s="264" customFormat="1" ht="27" customHeight="1">
      <c r="A154" s="147" t="s">
        <v>103</v>
      </c>
      <c r="B154" s="136">
        <f>B153</f>
        <v>5000</v>
      </c>
      <c r="C154" s="136">
        <f>C153</f>
        <v>0</v>
      </c>
      <c r="D154" s="136">
        <f>D153</f>
        <v>0</v>
      </c>
      <c r="E154" s="136">
        <f t="shared" si="2"/>
        <v>5000</v>
      </c>
      <c r="F154" s="335">
        <f t="shared" si="0"/>
        <v>0</v>
      </c>
      <c r="G154" s="137"/>
      <c r="H154" s="308"/>
      <c r="I154" s="309"/>
      <c r="J154" s="30"/>
      <c r="K154" s="30"/>
      <c r="L154" s="30"/>
      <c r="M154" s="79"/>
    </row>
    <row r="155" spans="1:13" s="175" customFormat="1" ht="30" customHeight="1">
      <c r="A155" s="157" t="s">
        <v>36</v>
      </c>
      <c r="B155" s="230">
        <f>SUM(B152+B154)</f>
        <v>70000</v>
      </c>
      <c r="C155" s="230">
        <f>SUM(C152)</f>
        <v>0</v>
      </c>
      <c r="D155" s="230">
        <f>SUM(D152)</f>
        <v>0</v>
      </c>
      <c r="E155" s="230">
        <f t="shared" si="2"/>
        <v>70000</v>
      </c>
      <c r="F155" s="231">
        <f t="shared" si="0"/>
        <v>0</v>
      </c>
      <c r="G155" s="233">
        <v>42375</v>
      </c>
      <c r="H155" s="308"/>
      <c r="I155" s="309"/>
      <c r="J155" s="30"/>
      <c r="K155" s="30"/>
      <c r="L155" s="30"/>
      <c r="M155" s="79"/>
    </row>
    <row r="156" spans="1:13" s="2" customFormat="1" ht="27" customHeight="1">
      <c r="A156" s="16" t="s">
        <v>37</v>
      </c>
      <c r="B156" s="17"/>
      <c r="C156" s="17"/>
      <c r="D156" s="53"/>
      <c r="E156" s="9"/>
      <c r="F156" s="10"/>
      <c r="G156" s="9"/>
      <c r="H156" s="308"/>
      <c r="I156" s="309"/>
      <c r="J156" s="30"/>
      <c r="K156" s="30"/>
      <c r="L156" s="30"/>
      <c r="M156" s="79"/>
    </row>
    <row r="157" spans="1:13" s="2" customFormat="1" ht="24.75" customHeight="1">
      <c r="A157" s="16" t="s">
        <v>18</v>
      </c>
      <c r="B157" s="17">
        <v>15000</v>
      </c>
      <c r="C157" s="17">
        <v>0</v>
      </c>
      <c r="D157" s="53">
        <v>0</v>
      </c>
      <c r="E157" s="9">
        <v>0</v>
      </c>
      <c r="F157" s="13">
        <f t="shared" si="0"/>
        <v>0</v>
      </c>
      <c r="G157" s="9">
        <v>0</v>
      </c>
      <c r="H157" s="308"/>
      <c r="I157" s="309"/>
      <c r="J157" s="30"/>
      <c r="K157" s="30"/>
      <c r="L157" s="30"/>
      <c r="M157" s="79"/>
    </row>
    <row r="158" spans="1:13" s="2" customFormat="1" ht="24.75" customHeight="1">
      <c r="A158" s="18" t="s">
        <v>19</v>
      </c>
      <c r="B158" s="53">
        <v>10000</v>
      </c>
      <c r="C158" s="53">
        <v>0</v>
      </c>
      <c r="D158" s="53">
        <v>0</v>
      </c>
      <c r="E158" s="9"/>
      <c r="F158" s="10">
        <f t="shared" si="0"/>
        <v>0</v>
      </c>
      <c r="G158" s="9"/>
      <c r="H158" s="308"/>
      <c r="I158" s="309"/>
      <c r="J158" s="30"/>
      <c r="K158" s="30"/>
      <c r="L158" s="30"/>
      <c r="M158" s="79"/>
    </row>
    <row r="159" spans="1:13" s="2" customFormat="1" ht="24.75" customHeight="1">
      <c r="A159" s="18" t="s">
        <v>21</v>
      </c>
      <c r="B159" s="9">
        <v>5000</v>
      </c>
      <c r="C159" s="53">
        <v>0</v>
      </c>
      <c r="D159" s="53">
        <v>0</v>
      </c>
      <c r="E159" s="9">
        <f>B159-C159</f>
        <v>5000</v>
      </c>
      <c r="F159" s="10">
        <f t="shared" si="0"/>
        <v>0</v>
      </c>
      <c r="G159" s="9">
        <v>0</v>
      </c>
      <c r="H159" s="308"/>
      <c r="I159" s="309"/>
      <c r="J159" s="30"/>
      <c r="K159" s="30"/>
      <c r="L159" s="30"/>
      <c r="M159" s="79"/>
    </row>
    <row r="160" spans="1:13" s="2" customFormat="1" ht="24.75" customHeight="1">
      <c r="A160" s="18" t="s">
        <v>297</v>
      </c>
      <c r="B160" s="53">
        <v>5000</v>
      </c>
      <c r="C160" s="53">
        <v>0</v>
      </c>
      <c r="D160" s="53">
        <v>0</v>
      </c>
      <c r="E160" s="9">
        <v>0</v>
      </c>
      <c r="F160" s="10">
        <f t="shared" si="0"/>
        <v>0</v>
      </c>
      <c r="G160" s="9">
        <v>0</v>
      </c>
      <c r="H160" s="308"/>
      <c r="I160" s="309"/>
      <c r="J160" s="30"/>
      <c r="K160" s="30"/>
      <c r="L160" s="30"/>
      <c r="M160" s="79"/>
    </row>
    <row r="161" spans="1:13" s="264" customFormat="1" ht="30" customHeight="1">
      <c r="A161" s="139" t="s">
        <v>82</v>
      </c>
      <c r="B161" s="136">
        <f>SUM(B157:B160)</f>
        <v>35000</v>
      </c>
      <c r="C161" s="136">
        <f>SUM(C157:C160)</f>
        <v>0</v>
      </c>
      <c r="D161" s="136">
        <f>SUM(D157:D160)</f>
        <v>0</v>
      </c>
      <c r="E161" s="137">
        <f>B161-C161</f>
        <v>35000</v>
      </c>
      <c r="F161" s="138">
        <f t="shared" si="0"/>
        <v>0</v>
      </c>
      <c r="G161" s="137">
        <v>0</v>
      </c>
      <c r="H161" s="308"/>
      <c r="I161" s="309"/>
      <c r="J161" s="30"/>
      <c r="K161" s="30"/>
      <c r="L161" s="30"/>
      <c r="M161" s="79"/>
    </row>
    <row r="162" spans="1:13" s="115" customFormat="1" ht="24.75" customHeight="1">
      <c r="A162" s="152" t="s">
        <v>102</v>
      </c>
      <c r="B162" s="153">
        <v>20000</v>
      </c>
      <c r="C162" s="336">
        <f>SUM(C163:C163)</f>
        <v>1329.5</v>
      </c>
      <c r="D162" s="154">
        <v>0</v>
      </c>
      <c r="E162" s="155">
        <f>B162-C162</f>
        <v>18670.5</v>
      </c>
      <c r="F162" s="10">
        <f aca="true" t="shared" si="3" ref="F162:F226">(C162+D162)/B162*100</f>
        <v>6.647500000000001</v>
      </c>
      <c r="G162" s="156">
        <v>9371.29</v>
      </c>
      <c r="H162" s="337"/>
      <c r="I162" s="338"/>
      <c r="J162" s="339"/>
      <c r="K162" s="339"/>
      <c r="L162" s="339"/>
      <c r="M162" s="339"/>
    </row>
    <row r="163" spans="1:13" s="115" customFormat="1" ht="19.5" customHeight="1">
      <c r="A163" s="142" t="s">
        <v>402</v>
      </c>
      <c r="B163" s="143"/>
      <c r="C163" s="340">
        <v>1329.5</v>
      </c>
      <c r="D163" s="144"/>
      <c r="E163" s="145"/>
      <c r="F163" s="43"/>
      <c r="G163" s="146"/>
      <c r="H163" s="337"/>
      <c r="I163" s="338"/>
      <c r="J163" s="339"/>
      <c r="K163" s="339"/>
      <c r="L163" s="339"/>
      <c r="M163" s="339"/>
    </row>
    <row r="164" spans="1:13" s="116" customFormat="1" ht="30.75" customHeight="1">
      <c r="A164" s="147" t="s">
        <v>103</v>
      </c>
      <c r="B164" s="148">
        <f>SUM(B162)</f>
        <v>20000</v>
      </c>
      <c r="C164" s="148">
        <f>SUM(C162)</f>
        <v>1329.5</v>
      </c>
      <c r="D164" s="148">
        <f>SUM(D162)</f>
        <v>0</v>
      </c>
      <c r="E164" s="148">
        <f>B164-C164</f>
        <v>18670.5</v>
      </c>
      <c r="F164" s="149">
        <f t="shared" si="3"/>
        <v>6.647500000000001</v>
      </c>
      <c r="G164" s="148">
        <v>9371.29</v>
      </c>
      <c r="H164" s="341"/>
      <c r="I164" s="342"/>
      <c r="J164" s="343"/>
      <c r="K164" s="343"/>
      <c r="L164" s="343"/>
      <c r="M164" s="343"/>
    </row>
    <row r="165" spans="1:13" s="2" customFormat="1" ht="34.5" customHeight="1">
      <c r="A165" s="55" t="s">
        <v>38</v>
      </c>
      <c r="B165" s="86">
        <v>5000</v>
      </c>
      <c r="C165" s="86">
        <v>0</v>
      </c>
      <c r="D165" s="86">
        <v>0</v>
      </c>
      <c r="E165" s="21">
        <f>B165-C165</f>
        <v>5000</v>
      </c>
      <c r="F165" s="31">
        <f t="shared" si="3"/>
        <v>0</v>
      </c>
      <c r="G165" s="21">
        <v>0</v>
      </c>
      <c r="H165" s="308"/>
      <c r="I165" s="309"/>
      <c r="J165" s="30"/>
      <c r="K165" s="30"/>
      <c r="L165" s="30"/>
      <c r="M165" s="79"/>
    </row>
    <row r="166" spans="1:13" s="264" customFormat="1" ht="30" customHeight="1">
      <c r="A166" s="139" t="s">
        <v>83</v>
      </c>
      <c r="B166" s="136">
        <f>B165</f>
        <v>5000</v>
      </c>
      <c r="C166" s="136">
        <f>C165</f>
        <v>0</v>
      </c>
      <c r="D166" s="136">
        <f>D165</f>
        <v>0</v>
      </c>
      <c r="E166" s="137">
        <f>B166-C166</f>
        <v>5000</v>
      </c>
      <c r="F166" s="138">
        <f t="shared" si="3"/>
        <v>0</v>
      </c>
      <c r="G166" s="137">
        <v>0</v>
      </c>
      <c r="H166" s="308"/>
      <c r="I166" s="309"/>
      <c r="J166" s="30"/>
      <c r="K166" s="30"/>
      <c r="L166" s="30"/>
      <c r="M166" s="79"/>
    </row>
    <row r="167" spans="1:13" s="175" customFormat="1" ht="31.5" customHeight="1">
      <c r="A167" s="157" t="s">
        <v>39</v>
      </c>
      <c r="B167" s="230">
        <f>SUM(B161,B166,B164)</f>
        <v>60000</v>
      </c>
      <c r="C167" s="230">
        <f>SUM(C161,C166,C164)</f>
        <v>1329.5</v>
      </c>
      <c r="D167" s="230">
        <f>SUM(D161,D166,D164)</f>
        <v>0</v>
      </c>
      <c r="E167" s="230">
        <f>B167-C167</f>
        <v>58670.5</v>
      </c>
      <c r="F167" s="231">
        <f t="shared" si="3"/>
        <v>2.2158333333333333</v>
      </c>
      <c r="G167" s="233">
        <v>9371.29</v>
      </c>
      <c r="H167" s="308"/>
      <c r="I167" s="309"/>
      <c r="J167" s="30"/>
      <c r="K167" s="30"/>
      <c r="L167" s="30"/>
      <c r="M167" s="79"/>
    </row>
    <row r="168" spans="1:13" s="2" customFormat="1" ht="34.5" customHeight="1">
      <c r="A168" s="25" t="s">
        <v>40</v>
      </c>
      <c r="B168" s="17"/>
      <c r="C168" s="17"/>
      <c r="D168" s="17"/>
      <c r="E168" s="12"/>
      <c r="F168" s="13"/>
      <c r="G168" s="12"/>
      <c r="H168" s="308"/>
      <c r="I168" s="309"/>
      <c r="J168" s="30"/>
      <c r="K168" s="30"/>
      <c r="L168" s="30"/>
      <c r="M168" s="79"/>
    </row>
    <row r="169" spans="1:13" s="80" customFormat="1" ht="27.75" customHeight="1">
      <c r="A169" s="18" t="s">
        <v>41</v>
      </c>
      <c r="B169" s="53">
        <v>30000</v>
      </c>
      <c r="C169" s="53">
        <f>SUM(C170:C170)</f>
        <v>1056.25</v>
      </c>
      <c r="D169" s="53">
        <v>0</v>
      </c>
      <c r="E169" s="9">
        <f>B169-C169</f>
        <v>28943.75</v>
      </c>
      <c r="F169" s="10">
        <f t="shared" si="3"/>
        <v>3.5208333333333335</v>
      </c>
      <c r="G169" s="9">
        <v>8716.2</v>
      </c>
      <c r="H169" s="308"/>
      <c r="I169" s="309"/>
      <c r="J169" s="30"/>
      <c r="K169" s="30"/>
      <c r="L169" s="30"/>
      <c r="M169" s="79"/>
    </row>
    <row r="170" spans="1:13" s="80" customFormat="1" ht="17.25" customHeight="1">
      <c r="A170" s="69" t="s">
        <v>403</v>
      </c>
      <c r="B170" s="42"/>
      <c r="C170" s="42">
        <v>1056.25</v>
      </c>
      <c r="D170" s="42"/>
      <c r="E170" s="41"/>
      <c r="F170" s="43"/>
      <c r="G170" s="41"/>
      <c r="H170" s="308"/>
      <c r="I170" s="309"/>
      <c r="J170" s="30"/>
      <c r="K170" s="30"/>
      <c r="L170" s="30"/>
      <c r="M170" s="79"/>
    </row>
    <row r="171" spans="1:14" s="265" customFormat="1" ht="27" customHeight="1">
      <c r="A171" s="107" t="s">
        <v>87</v>
      </c>
      <c r="B171" s="136">
        <f>B169</f>
        <v>30000</v>
      </c>
      <c r="C171" s="136">
        <f>C169</f>
        <v>1056.25</v>
      </c>
      <c r="D171" s="136">
        <f>D169</f>
        <v>0</v>
      </c>
      <c r="E171" s="137">
        <f>B171-C171</f>
        <v>28943.75</v>
      </c>
      <c r="F171" s="138">
        <f t="shared" si="3"/>
        <v>3.5208333333333335</v>
      </c>
      <c r="G171" s="137">
        <v>8716.2</v>
      </c>
      <c r="H171" s="308"/>
      <c r="I171" s="309"/>
      <c r="J171" s="30"/>
      <c r="K171" s="30"/>
      <c r="L171" s="30"/>
      <c r="M171" s="79"/>
      <c r="N171" s="344"/>
    </row>
    <row r="172" spans="1:13" s="80" customFormat="1" ht="27.75" customHeight="1">
      <c r="A172" s="18" t="s">
        <v>42</v>
      </c>
      <c r="B172" s="9">
        <v>35000</v>
      </c>
      <c r="C172" s="9">
        <v>0</v>
      </c>
      <c r="D172" s="9">
        <v>0</v>
      </c>
      <c r="E172" s="9">
        <f>B172-C172</f>
        <v>35000</v>
      </c>
      <c r="F172" s="10">
        <f t="shared" si="3"/>
        <v>0</v>
      </c>
      <c r="G172" s="9">
        <v>33457.26</v>
      </c>
      <c r="H172" s="308"/>
      <c r="I172" s="309"/>
      <c r="J172" s="30"/>
      <c r="K172" s="30"/>
      <c r="L172" s="30"/>
      <c r="M172" s="79"/>
    </row>
    <row r="173" spans="1:13" s="108" customFormat="1" ht="27.75" customHeight="1">
      <c r="A173" s="139" t="s">
        <v>88</v>
      </c>
      <c r="B173" s="137">
        <f>B172</f>
        <v>35000</v>
      </c>
      <c r="C173" s="137">
        <f>C172</f>
        <v>0</v>
      </c>
      <c r="D173" s="137">
        <f>D172</f>
        <v>0</v>
      </c>
      <c r="E173" s="137">
        <f>B173-C173</f>
        <v>35000</v>
      </c>
      <c r="F173" s="138">
        <f t="shared" si="3"/>
        <v>0</v>
      </c>
      <c r="G173" s="137">
        <v>33457.26</v>
      </c>
      <c r="H173" s="308"/>
      <c r="I173" s="309"/>
      <c r="J173" s="30"/>
      <c r="K173" s="30"/>
      <c r="L173" s="30"/>
      <c r="M173" s="30"/>
    </row>
    <row r="174" spans="1:13" s="266" customFormat="1" ht="31.5" customHeight="1">
      <c r="A174" s="157" t="s">
        <v>43</v>
      </c>
      <c r="B174" s="230">
        <f>SUM(B171,B173)</f>
        <v>65000</v>
      </c>
      <c r="C174" s="230">
        <f>SUM(C171,C173)</f>
        <v>1056.25</v>
      </c>
      <c r="D174" s="230">
        <f>SUM(D171,D173)</f>
        <v>0</v>
      </c>
      <c r="E174" s="230">
        <f>B174-C174</f>
        <v>63943.75</v>
      </c>
      <c r="F174" s="231">
        <f t="shared" si="3"/>
        <v>1.625</v>
      </c>
      <c r="G174" s="233">
        <v>42173.46000000001</v>
      </c>
      <c r="H174" s="306"/>
      <c r="I174" s="305"/>
      <c r="J174" s="79"/>
      <c r="K174" s="79"/>
      <c r="L174" s="79"/>
      <c r="M174" s="79"/>
    </row>
    <row r="175" spans="1:13" s="80" customFormat="1" ht="32.25" customHeight="1">
      <c r="A175" s="29" t="s">
        <v>53</v>
      </c>
      <c r="B175" s="85"/>
      <c r="C175" s="85"/>
      <c r="D175" s="85"/>
      <c r="E175" s="19"/>
      <c r="F175" s="28"/>
      <c r="G175" s="19"/>
      <c r="H175" s="308"/>
      <c r="I175" s="309"/>
      <c r="J175" s="30"/>
      <c r="K175" s="30"/>
      <c r="L175" s="30"/>
      <c r="M175" s="79"/>
    </row>
    <row r="176" spans="1:13" s="80" customFormat="1" ht="27.75" customHeight="1">
      <c r="A176" s="29" t="s">
        <v>26</v>
      </c>
      <c r="B176" s="85">
        <v>240000</v>
      </c>
      <c r="C176" s="85">
        <v>0</v>
      </c>
      <c r="D176" s="85">
        <v>0</v>
      </c>
      <c r="E176" s="9">
        <f>B176-C176</f>
        <v>240000</v>
      </c>
      <c r="F176" s="10">
        <f t="shared" si="3"/>
        <v>0</v>
      </c>
      <c r="G176" s="9">
        <v>383271.63</v>
      </c>
      <c r="H176" s="306"/>
      <c r="I176" s="305"/>
      <c r="J176" s="79"/>
      <c r="K176" s="79"/>
      <c r="L176" s="79"/>
      <c r="M176" s="79"/>
    </row>
    <row r="177" spans="1:13" s="109" customFormat="1" ht="27" customHeight="1">
      <c r="A177" s="110" t="s">
        <v>83</v>
      </c>
      <c r="B177" s="96">
        <f>SUM(B176)</f>
        <v>240000</v>
      </c>
      <c r="C177" s="96">
        <f>SUM(C176)</f>
        <v>0</v>
      </c>
      <c r="D177" s="96">
        <f>SUM(D176)</f>
        <v>0</v>
      </c>
      <c r="E177" s="97">
        <f>B177-C177</f>
        <v>240000</v>
      </c>
      <c r="F177" s="98">
        <f t="shared" si="3"/>
        <v>0</v>
      </c>
      <c r="G177" s="97">
        <v>383271.63</v>
      </c>
      <c r="H177" s="306"/>
      <c r="I177" s="305"/>
      <c r="J177" s="79"/>
      <c r="K177" s="79"/>
      <c r="L177" s="79"/>
      <c r="M177" s="79"/>
    </row>
    <row r="178" spans="1:13" s="266" customFormat="1" ht="31.5" customHeight="1">
      <c r="A178" s="157" t="s">
        <v>48</v>
      </c>
      <c r="B178" s="158">
        <f>B177</f>
        <v>240000</v>
      </c>
      <c r="C178" s="158">
        <f>C177</f>
        <v>0</v>
      </c>
      <c r="D178" s="158">
        <f>D177</f>
        <v>0</v>
      </c>
      <c r="E178" s="159">
        <f>B178-C178</f>
        <v>240000</v>
      </c>
      <c r="F178" s="160">
        <f t="shared" si="3"/>
        <v>0</v>
      </c>
      <c r="G178" s="159">
        <v>383271.63</v>
      </c>
      <c r="H178" s="306"/>
      <c r="I178" s="305"/>
      <c r="J178" s="79"/>
      <c r="K178" s="79"/>
      <c r="L178" s="79"/>
      <c r="M178" s="79"/>
    </row>
    <row r="179" spans="1:13" s="80" customFormat="1" ht="33.75" customHeight="1">
      <c r="A179" s="29" t="s">
        <v>62</v>
      </c>
      <c r="B179" s="85"/>
      <c r="C179" s="85"/>
      <c r="D179" s="85"/>
      <c r="E179" s="19"/>
      <c r="F179" s="28"/>
      <c r="G179" s="19"/>
      <c r="H179" s="306"/>
      <c r="I179" s="305"/>
      <c r="J179" s="79"/>
      <c r="K179" s="79"/>
      <c r="L179" s="79"/>
      <c r="M179" s="134"/>
    </row>
    <row r="180" spans="1:13" s="80" customFormat="1" ht="24.75" customHeight="1">
      <c r="A180" s="55" t="s">
        <v>18</v>
      </c>
      <c r="B180" s="86">
        <v>30000</v>
      </c>
      <c r="C180" s="86">
        <v>0</v>
      </c>
      <c r="D180" s="86">
        <v>0</v>
      </c>
      <c r="E180" s="12">
        <f>B180-C180</f>
        <v>30000</v>
      </c>
      <c r="F180" s="13">
        <f t="shared" si="3"/>
        <v>0</v>
      </c>
      <c r="G180" s="12">
        <v>0</v>
      </c>
      <c r="H180" s="89"/>
      <c r="I180" s="304"/>
      <c r="J180" s="89"/>
      <c r="K180" s="89"/>
      <c r="L180" s="89"/>
      <c r="M180" s="119"/>
    </row>
    <row r="181" spans="1:13" s="80" customFormat="1" ht="24.75" customHeight="1">
      <c r="A181" s="27" t="s">
        <v>19</v>
      </c>
      <c r="B181" s="85">
        <v>10000</v>
      </c>
      <c r="C181" s="85">
        <v>0</v>
      </c>
      <c r="D181" s="85">
        <v>0</v>
      </c>
      <c r="E181" s="9">
        <f>B181-C181</f>
        <v>10000</v>
      </c>
      <c r="F181" s="10">
        <f t="shared" si="3"/>
        <v>0</v>
      </c>
      <c r="G181" s="9">
        <v>4875</v>
      </c>
      <c r="H181" s="89"/>
      <c r="I181" s="304"/>
      <c r="J181" s="89"/>
      <c r="K181" s="89"/>
      <c r="L181" s="89"/>
      <c r="M181" s="119"/>
    </row>
    <row r="182" spans="1:13" s="80" customFormat="1" ht="24.75" customHeight="1">
      <c r="A182" s="27" t="s">
        <v>21</v>
      </c>
      <c r="B182" s="85">
        <v>20000</v>
      </c>
      <c r="C182" s="85">
        <v>0</v>
      </c>
      <c r="D182" s="85">
        <v>0</v>
      </c>
      <c r="E182" s="9">
        <f>B182-C182</f>
        <v>20000</v>
      </c>
      <c r="F182" s="10">
        <f t="shared" si="3"/>
        <v>0</v>
      </c>
      <c r="G182" s="9">
        <v>13741.34</v>
      </c>
      <c r="H182" s="89"/>
      <c r="I182" s="304"/>
      <c r="J182" s="89"/>
      <c r="K182" s="89"/>
      <c r="L182" s="89"/>
      <c r="M182" s="119"/>
    </row>
    <row r="183" spans="1:13" s="80" customFormat="1" ht="24.75" customHeight="1">
      <c r="A183" s="27" t="s">
        <v>23</v>
      </c>
      <c r="B183" s="85">
        <v>20000</v>
      </c>
      <c r="C183" s="85">
        <v>0</v>
      </c>
      <c r="D183" s="85">
        <v>0</v>
      </c>
      <c r="E183" s="9">
        <f>B183-C183</f>
        <v>20000</v>
      </c>
      <c r="F183" s="10">
        <f t="shared" si="3"/>
        <v>0</v>
      </c>
      <c r="G183" s="9">
        <v>9987.5</v>
      </c>
      <c r="H183" s="89"/>
      <c r="I183" s="304"/>
      <c r="J183" s="89"/>
      <c r="K183" s="89"/>
      <c r="L183" s="89"/>
      <c r="M183" s="119"/>
    </row>
    <row r="184" spans="1:84" s="109" customFormat="1" ht="27" customHeight="1">
      <c r="A184" s="139" t="s">
        <v>82</v>
      </c>
      <c r="B184" s="136">
        <f>SUM(B180,B181,B182,B183)</f>
        <v>80000</v>
      </c>
      <c r="C184" s="136">
        <f>SUM(C180,C181,C182,C183)</f>
        <v>0</v>
      </c>
      <c r="D184" s="136">
        <f>SUM(D180,D181,D182,D183)</f>
        <v>0</v>
      </c>
      <c r="E184" s="137">
        <f>B184-C184</f>
        <v>80000</v>
      </c>
      <c r="F184" s="138">
        <f t="shared" si="3"/>
        <v>0</v>
      </c>
      <c r="G184" s="137">
        <v>28603.84</v>
      </c>
      <c r="H184" s="89"/>
      <c r="I184" s="304"/>
      <c r="J184" s="89"/>
      <c r="K184" s="89"/>
      <c r="L184" s="8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</row>
    <row r="185" spans="1:84" s="109" customFormat="1" ht="24.75" customHeight="1">
      <c r="A185" s="345" t="s">
        <v>102</v>
      </c>
      <c r="B185" s="346">
        <v>10000</v>
      </c>
      <c r="C185" s="346">
        <v>0</v>
      </c>
      <c r="D185" s="346">
        <v>0</v>
      </c>
      <c r="E185" s="347"/>
      <c r="F185" s="348">
        <f t="shared" si="3"/>
        <v>0</v>
      </c>
      <c r="G185" s="347"/>
      <c r="H185" s="89"/>
      <c r="I185" s="304"/>
      <c r="J185" s="89"/>
      <c r="K185" s="89"/>
      <c r="L185" s="8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</row>
    <row r="186" spans="1:84" s="109" customFormat="1" ht="27" customHeight="1">
      <c r="A186" s="267" t="s">
        <v>103</v>
      </c>
      <c r="B186" s="102">
        <f>SUM(B185)</f>
        <v>10000</v>
      </c>
      <c r="C186" s="102">
        <f>SUM(C185)</f>
        <v>0</v>
      </c>
      <c r="D186" s="102">
        <f>SUM(D185)</f>
        <v>0</v>
      </c>
      <c r="E186" s="103"/>
      <c r="F186" s="106">
        <f t="shared" si="3"/>
        <v>0</v>
      </c>
      <c r="G186" s="103"/>
      <c r="H186" s="89"/>
      <c r="I186" s="304"/>
      <c r="J186" s="89"/>
      <c r="K186" s="89"/>
      <c r="L186" s="8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</row>
    <row r="187" spans="1:84" s="175" customFormat="1" ht="28.5" customHeight="1">
      <c r="A187" s="161" t="s">
        <v>54</v>
      </c>
      <c r="B187" s="159">
        <f>SUM(B184+B186)</f>
        <v>90000</v>
      </c>
      <c r="C187" s="159">
        <f>SUM(C184)</f>
        <v>0</v>
      </c>
      <c r="D187" s="159">
        <f>SUM(D184)</f>
        <v>0</v>
      </c>
      <c r="E187" s="159">
        <f>B187-C187</f>
        <v>90000</v>
      </c>
      <c r="F187" s="160">
        <f t="shared" si="3"/>
        <v>0</v>
      </c>
      <c r="G187" s="159">
        <v>28603.84</v>
      </c>
      <c r="H187" s="89"/>
      <c r="I187" s="305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</row>
    <row r="188" spans="1:13" s="80" customFormat="1" ht="30" customHeight="1">
      <c r="A188" s="29" t="s">
        <v>50</v>
      </c>
      <c r="B188" s="85"/>
      <c r="C188" s="85"/>
      <c r="D188" s="85"/>
      <c r="E188" s="19"/>
      <c r="F188" s="31"/>
      <c r="G188" s="21"/>
      <c r="H188" s="89"/>
      <c r="I188" s="304"/>
      <c r="J188" s="89"/>
      <c r="K188" s="89"/>
      <c r="L188" s="89"/>
      <c r="M188" s="119"/>
    </row>
    <row r="189" spans="1:13" s="80" customFormat="1" ht="24.75" customHeight="1">
      <c r="A189" s="29" t="s">
        <v>71</v>
      </c>
      <c r="B189" s="85">
        <v>130000</v>
      </c>
      <c r="C189" s="85">
        <v>0</v>
      </c>
      <c r="D189" s="85">
        <v>0</v>
      </c>
      <c r="E189" s="9">
        <f>B189-C189</f>
        <v>130000</v>
      </c>
      <c r="F189" s="10">
        <f t="shared" si="3"/>
        <v>0</v>
      </c>
      <c r="G189" s="9">
        <v>256068.96</v>
      </c>
      <c r="H189" s="89"/>
      <c r="I189" s="304"/>
      <c r="J189" s="89"/>
      <c r="K189" s="89"/>
      <c r="L189" s="89"/>
      <c r="M189" s="119"/>
    </row>
    <row r="190" spans="1:13" s="109" customFormat="1" ht="27" customHeight="1">
      <c r="A190" s="140" t="s">
        <v>83</v>
      </c>
      <c r="B190" s="136">
        <f>SUM(B189)</f>
        <v>130000</v>
      </c>
      <c r="C190" s="136">
        <f>SUM(C189)</f>
        <v>0</v>
      </c>
      <c r="D190" s="136">
        <f>SUM(D189)</f>
        <v>0</v>
      </c>
      <c r="E190" s="137">
        <f>B190-C190</f>
        <v>130000</v>
      </c>
      <c r="F190" s="138">
        <f t="shared" si="3"/>
        <v>0</v>
      </c>
      <c r="G190" s="137">
        <v>256068.96</v>
      </c>
      <c r="H190" s="89"/>
      <c r="I190" s="304"/>
      <c r="J190" s="89"/>
      <c r="K190" s="89"/>
      <c r="L190" s="89"/>
      <c r="M190" s="119"/>
    </row>
    <row r="191" spans="1:13" s="266" customFormat="1" ht="28.5" customHeight="1">
      <c r="A191" s="157" t="s">
        <v>51</v>
      </c>
      <c r="B191" s="158">
        <f>B190</f>
        <v>130000</v>
      </c>
      <c r="C191" s="158">
        <f>C190</f>
        <v>0</v>
      </c>
      <c r="D191" s="158">
        <f>D190</f>
        <v>0</v>
      </c>
      <c r="E191" s="159">
        <f>B191-C191</f>
        <v>130000</v>
      </c>
      <c r="F191" s="160">
        <f t="shared" si="3"/>
        <v>0</v>
      </c>
      <c r="G191" s="159">
        <v>256068.96</v>
      </c>
      <c r="H191" s="89"/>
      <c r="I191" s="304"/>
      <c r="J191" s="89"/>
      <c r="K191" s="89"/>
      <c r="L191" s="89"/>
      <c r="M191" s="119"/>
    </row>
    <row r="192" spans="1:13" s="2" customFormat="1" ht="36" customHeight="1">
      <c r="A192" s="29" t="s">
        <v>404</v>
      </c>
      <c r="B192" s="85"/>
      <c r="C192" s="85"/>
      <c r="D192" s="85"/>
      <c r="E192" s="19"/>
      <c r="F192" s="10"/>
      <c r="G192" s="9"/>
      <c r="H192" s="89"/>
      <c r="I192" s="304"/>
      <c r="J192" s="89"/>
      <c r="K192" s="89"/>
      <c r="L192" s="89"/>
      <c r="M192" s="89"/>
    </row>
    <row r="193" spans="1:13" s="80" customFormat="1" ht="24.75" customHeight="1">
      <c r="A193" s="29" t="s">
        <v>9</v>
      </c>
      <c r="B193" s="85">
        <v>5000</v>
      </c>
      <c r="C193" s="85">
        <v>0</v>
      </c>
      <c r="D193" s="85">
        <v>0</v>
      </c>
      <c r="E193" s="19">
        <f>B193-C193</f>
        <v>5000</v>
      </c>
      <c r="F193" s="28">
        <f t="shared" si="3"/>
        <v>0</v>
      </c>
      <c r="G193" s="19">
        <v>7280</v>
      </c>
      <c r="H193" s="119"/>
      <c r="I193" s="349"/>
      <c r="J193" s="119"/>
      <c r="K193" s="119"/>
      <c r="L193" s="119"/>
      <c r="M193" s="119"/>
    </row>
    <row r="194" spans="1:13" s="109" customFormat="1" ht="27" customHeight="1">
      <c r="A194" s="140" t="s">
        <v>80</v>
      </c>
      <c r="B194" s="136">
        <f>SUM(B193)</f>
        <v>5000</v>
      </c>
      <c r="C194" s="136">
        <f>SUM(C193)</f>
        <v>0</v>
      </c>
      <c r="D194" s="136">
        <f>SUM(D193)</f>
        <v>0</v>
      </c>
      <c r="E194" s="137">
        <f>B194-C194</f>
        <v>5000</v>
      </c>
      <c r="F194" s="138">
        <f t="shared" si="3"/>
        <v>0</v>
      </c>
      <c r="G194" s="137">
        <v>7280</v>
      </c>
      <c r="H194" s="119"/>
      <c r="I194" s="349"/>
      <c r="J194" s="119"/>
      <c r="K194" s="119"/>
      <c r="L194" s="119"/>
      <c r="M194" s="119"/>
    </row>
    <row r="195" spans="1:13" s="109" customFormat="1" ht="24" customHeight="1">
      <c r="A195" s="18" t="s">
        <v>14</v>
      </c>
      <c r="B195" s="328">
        <v>0</v>
      </c>
      <c r="C195" s="328">
        <v>0</v>
      </c>
      <c r="D195" s="328">
        <v>0</v>
      </c>
      <c r="E195" s="329"/>
      <c r="F195" s="330"/>
      <c r="G195" s="329"/>
      <c r="H195" s="119"/>
      <c r="I195" s="349"/>
      <c r="J195" s="119"/>
      <c r="K195" s="119"/>
      <c r="L195" s="119"/>
      <c r="M195" s="119"/>
    </row>
    <row r="196" spans="1:13" s="109" customFormat="1" ht="26.25" customHeight="1">
      <c r="A196" s="139" t="s">
        <v>81</v>
      </c>
      <c r="B196" s="136">
        <f>SUM(B195)</f>
        <v>0</v>
      </c>
      <c r="C196" s="136">
        <f>SUM(C195)</f>
        <v>0</v>
      </c>
      <c r="D196" s="136">
        <f>SUM(D195)</f>
        <v>0</v>
      </c>
      <c r="E196" s="137"/>
      <c r="F196" s="138"/>
      <c r="G196" s="137"/>
      <c r="H196" s="119"/>
      <c r="I196" s="349"/>
      <c r="J196" s="119"/>
      <c r="K196" s="119"/>
      <c r="L196" s="119"/>
      <c r="M196" s="119"/>
    </row>
    <row r="197" spans="1:13" ht="28.5" customHeight="1">
      <c r="A197" s="27" t="s">
        <v>18</v>
      </c>
      <c r="B197" s="19">
        <v>25000</v>
      </c>
      <c r="C197" s="19">
        <v>0</v>
      </c>
      <c r="D197" s="19">
        <v>0</v>
      </c>
      <c r="E197" s="19">
        <f>B197-C197</f>
        <v>25000</v>
      </c>
      <c r="F197" s="28">
        <f t="shared" si="3"/>
        <v>0</v>
      </c>
      <c r="G197" s="19">
        <v>26386.65</v>
      </c>
      <c r="H197" s="119"/>
      <c r="I197" s="349"/>
      <c r="J197" s="119"/>
      <c r="K197" s="119"/>
      <c r="L197" s="119"/>
      <c r="M197" s="119"/>
    </row>
    <row r="198" spans="1:13" s="2" customFormat="1" ht="24.75" customHeight="1">
      <c r="A198" s="29" t="s">
        <v>19</v>
      </c>
      <c r="B198" s="19">
        <f>SUM(B200+B202)</f>
        <v>47856.119999999995</v>
      </c>
      <c r="C198" s="85">
        <f>SUM(C199:C200)</f>
        <v>0</v>
      </c>
      <c r="D198" s="85">
        <v>0</v>
      </c>
      <c r="E198" s="172">
        <f>B198-C198</f>
        <v>47856.119999999995</v>
      </c>
      <c r="F198" s="28">
        <f t="shared" si="3"/>
        <v>0</v>
      </c>
      <c r="G198" s="19">
        <v>18725</v>
      </c>
      <c r="H198" s="89"/>
      <c r="I198" s="304"/>
      <c r="J198" s="89"/>
      <c r="K198" s="89"/>
      <c r="L198" s="89"/>
      <c r="M198" s="89"/>
    </row>
    <row r="199" spans="1:13" s="2" customFormat="1" ht="17.25" customHeight="1">
      <c r="A199" s="50"/>
      <c r="B199" s="166" t="s">
        <v>139</v>
      </c>
      <c r="C199" s="83"/>
      <c r="D199" s="83"/>
      <c r="E199" s="270"/>
      <c r="F199" s="34"/>
      <c r="G199" s="33"/>
      <c r="H199" s="89"/>
      <c r="I199" s="304"/>
      <c r="J199" s="89"/>
      <c r="K199" s="89"/>
      <c r="L199" s="89"/>
      <c r="M199" s="89"/>
    </row>
    <row r="200" spans="1:13" s="2" customFormat="1" ht="17.25" customHeight="1">
      <c r="A200" s="50"/>
      <c r="B200" s="83">
        <v>30000</v>
      </c>
      <c r="C200" s="83"/>
      <c r="D200" s="83"/>
      <c r="E200" s="270"/>
      <c r="F200" s="34"/>
      <c r="G200" s="33"/>
      <c r="H200" s="89"/>
      <c r="I200" s="304"/>
      <c r="J200" s="89"/>
      <c r="K200" s="89"/>
      <c r="L200" s="89"/>
      <c r="M200" s="89"/>
    </row>
    <row r="201" spans="1:13" s="2" customFormat="1" ht="17.25" customHeight="1">
      <c r="A201" s="50"/>
      <c r="B201" s="166" t="s">
        <v>405</v>
      </c>
      <c r="C201" s="83"/>
      <c r="D201" s="83"/>
      <c r="E201" s="270"/>
      <c r="F201" s="34"/>
      <c r="G201" s="33"/>
      <c r="H201" s="89"/>
      <c r="I201" s="304"/>
      <c r="J201" s="89"/>
      <c r="K201" s="89"/>
      <c r="L201" s="89"/>
      <c r="M201" s="89"/>
    </row>
    <row r="202" spans="1:13" s="2" customFormat="1" ht="17.25" customHeight="1">
      <c r="A202" s="50"/>
      <c r="B202" s="83">
        <v>17856.12</v>
      </c>
      <c r="C202" s="83"/>
      <c r="D202" s="83"/>
      <c r="E202" s="270"/>
      <c r="F202" s="34"/>
      <c r="G202" s="33"/>
      <c r="H202" s="89"/>
      <c r="I202" s="304"/>
      <c r="J202" s="89"/>
      <c r="K202" s="89"/>
      <c r="L202" s="89"/>
      <c r="M202" s="89"/>
    </row>
    <row r="203" spans="1:13" ht="24" customHeight="1">
      <c r="A203" s="29" t="s">
        <v>21</v>
      </c>
      <c r="B203" s="85">
        <v>0</v>
      </c>
      <c r="C203" s="85">
        <v>0</v>
      </c>
      <c r="D203" s="85">
        <v>0</v>
      </c>
      <c r="E203" s="19">
        <f aca="true" t="shared" si="4" ref="E203:E210">B203-C203</f>
        <v>0</v>
      </c>
      <c r="F203" s="28"/>
      <c r="G203" s="19">
        <v>24874.35</v>
      </c>
      <c r="H203" s="119"/>
      <c r="I203" s="349"/>
      <c r="J203" s="119"/>
      <c r="K203" s="119"/>
      <c r="L203" s="119"/>
      <c r="M203" s="119"/>
    </row>
    <row r="204" spans="1:13" ht="24.75" customHeight="1">
      <c r="A204" s="29" t="s">
        <v>23</v>
      </c>
      <c r="B204" s="85">
        <v>15000</v>
      </c>
      <c r="C204" s="85">
        <v>0</v>
      </c>
      <c r="D204" s="85">
        <v>0</v>
      </c>
      <c r="E204" s="19">
        <f t="shared" si="4"/>
        <v>15000</v>
      </c>
      <c r="F204" s="28">
        <f t="shared" si="3"/>
        <v>0</v>
      </c>
      <c r="G204" s="19">
        <v>0</v>
      </c>
      <c r="H204" s="119"/>
      <c r="I204" s="349"/>
      <c r="J204" s="119"/>
      <c r="K204" s="119"/>
      <c r="L204" s="119"/>
      <c r="M204" s="119"/>
    </row>
    <row r="205" spans="1:13" s="111" customFormat="1" ht="27" customHeight="1">
      <c r="A205" s="140" t="s">
        <v>82</v>
      </c>
      <c r="B205" s="136">
        <f>SUM(B197,B198,B203,B204)</f>
        <v>87856.12</v>
      </c>
      <c r="C205" s="136">
        <f>SUM(C197,C198,C203,C204)</f>
        <v>0</v>
      </c>
      <c r="D205" s="136">
        <f>SUM(D197,D198,D203,D204)</f>
        <v>0</v>
      </c>
      <c r="E205" s="137">
        <f t="shared" si="4"/>
        <v>87856.12</v>
      </c>
      <c r="F205" s="98">
        <f t="shared" si="3"/>
        <v>0</v>
      </c>
      <c r="G205" s="137">
        <v>69986</v>
      </c>
      <c r="H205" s="119"/>
      <c r="I205" s="349"/>
      <c r="J205" s="119"/>
      <c r="K205" s="119"/>
      <c r="L205" s="119"/>
      <c r="M205" s="119"/>
    </row>
    <row r="206" spans="1:9" s="115" customFormat="1" ht="24.75" customHeight="1">
      <c r="A206" s="152" t="s">
        <v>102</v>
      </c>
      <c r="B206" s="153">
        <v>50000</v>
      </c>
      <c r="C206" s="336">
        <v>0</v>
      </c>
      <c r="D206" s="154">
        <v>0</v>
      </c>
      <c r="E206" s="203">
        <f t="shared" si="4"/>
        <v>50000</v>
      </c>
      <c r="F206" s="10">
        <f t="shared" si="3"/>
        <v>0</v>
      </c>
      <c r="G206" s="156">
        <v>79623</v>
      </c>
      <c r="I206" s="318"/>
    </row>
    <row r="207" spans="1:9" s="116" customFormat="1" ht="27" customHeight="1">
      <c r="A207" s="147" t="s">
        <v>103</v>
      </c>
      <c r="B207" s="148">
        <f>SUM(B206)</f>
        <v>50000</v>
      </c>
      <c r="C207" s="148">
        <f>SUM(C206)</f>
        <v>0</v>
      </c>
      <c r="D207" s="148">
        <f>SUM(D206)</f>
        <v>0</v>
      </c>
      <c r="E207" s="148">
        <f t="shared" si="4"/>
        <v>50000</v>
      </c>
      <c r="F207" s="149">
        <f t="shared" si="3"/>
        <v>0</v>
      </c>
      <c r="G207" s="148">
        <v>79623</v>
      </c>
      <c r="I207" s="319"/>
    </row>
    <row r="208" spans="1:12" ht="24.75" customHeight="1">
      <c r="A208" s="29" t="s">
        <v>24</v>
      </c>
      <c r="B208" s="85">
        <v>25000</v>
      </c>
      <c r="C208" s="85">
        <v>0</v>
      </c>
      <c r="D208" s="85">
        <v>0</v>
      </c>
      <c r="E208" s="19">
        <f t="shared" si="4"/>
        <v>25000</v>
      </c>
      <c r="F208" s="28">
        <f t="shared" si="3"/>
        <v>0</v>
      </c>
      <c r="G208" s="19">
        <v>46258.53</v>
      </c>
      <c r="H208" s="119"/>
      <c r="I208" s="349"/>
      <c r="J208" s="119"/>
      <c r="K208" s="119"/>
      <c r="L208" s="119"/>
    </row>
    <row r="209" spans="1:13" s="111" customFormat="1" ht="27" customHeight="1">
      <c r="A209" s="140" t="s">
        <v>83</v>
      </c>
      <c r="B209" s="136">
        <f>SUM(B208)</f>
        <v>25000</v>
      </c>
      <c r="C209" s="136">
        <f>SUM(C208)</f>
        <v>0</v>
      </c>
      <c r="D209" s="136">
        <f>SUM(D208)</f>
        <v>0</v>
      </c>
      <c r="E209" s="137">
        <f t="shared" si="4"/>
        <v>25000</v>
      </c>
      <c r="F209" s="138">
        <f t="shared" si="3"/>
        <v>0</v>
      </c>
      <c r="G209" s="137">
        <v>46258.53</v>
      </c>
      <c r="H209" s="119"/>
      <c r="I209" s="349"/>
      <c r="J209" s="119"/>
      <c r="K209" s="119"/>
      <c r="L209" s="119"/>
      <c r="M209" s="129"/>
    </row>
    <row r="210" spans="1:13" s="112" customFormat="1" ht="27.75" customHeight="1">
      <c r="A210" s="234" t="s">
        <v>98</v>
      </c>
      <c r="B210" s="162">
        <f>SUM(B194,B196,B205,B207,B209)</f>
        <v>167856.12</v>
      </c>
      <c r="C210" s="162">
        <f>SUM(C194,C196,C205,C207,C209)</f>
        <v>0</v>
      </c>
      <c r="D210" s="162">
        <f>SUM(D194,D196,D205,D207,D209)</f>
        <v>0</v>
      </c>
      <c r="E210" s="162">
        <f t="shared" si="4"/>
        <v>167856.12</v>
      </c>
      <c r="F210" s="163">
        <f t="shared" si="3"/>
        <v>0</v>
      </c>
      <c r="G210" s="162">
        <v>203147.53</v>
      </c>
      <c r="H210" s="119"/>
      <c r="I210" s="349"/>
      <c r="J210" s="119"/>
      <c r="K210" s="119"/>
      <c r="L210" s="119"/>
      <c r="M210" s="129"/>
    </row>
    <row r="211" spans="1:21" s="276" customFormat="1" ht="33.75" customHeight="1">
      <c r="A211" s="37" t="s">
        <v>73</v>
      </c>
      <c r="B211" s="82"/>
      <c r="C211" s="82"/>
      <c r="D211" s="82"/>
      <c r="E211" s="33"/>
      <c r="F211" s="59"/>
      <c r="G211" s="58"/>
      <c r="H211" s="89"/>
      <c r="I211" s="304"/>
      <c r="J211" s="89"/>
      <c r="K211" s="89"/>
      <c r="L211" s="89"/>
      <c r="M211" s="119"/>
      <c r="N211" s="119"/>
      <c r="O211" s="119"/>
      <c r="P211" s="119"/>
      <c r="Q211" s="119"/>
      <c r="R211" s="119"/>
      <c r="S211" s="119"/>
      <c r="T211" s="119"/>
      <c r="U211" s="119"/>
    </row>
    <row r="212" spans="1:13" s="80" customFormat="1" ht="24.75" customHeight="1">
      <c r="A212" s="29" t="s">
        <v>72</v>
      </c>
      <c r="B212" s="85">
        <v>461968</v>
      </c>
      <c r="C212" s="85">
        <f>SUM(C213)</f>
        <v>55042.96</v>
      </c>
      <c r="D212" s="85">
        <v>0</v>
      </c>
      <c r="E212" s="19">
        <f aca="true" t="shared" si="5" ref="E212:E219">B212-C212</f>
        <v>406925.04</v>
      </c>
      <c r="F212" s="28">
        <f t="shared" si="3"/>
        <v>11.91488587954144</v>
      </c>
      <c r="G212" s="19">
        <v>437926.27</v>
      </c>
      <c r="H212" s="89"/>
      <c r="I212" s="304"/>
      <c r="J212" s="89"/>
      <c r="K212" s="89"/>
      <c r="L212" s="89"/>
      <c r="M212" s="119"/>
    </row>
    <row r="213" spans="1:13" s="80" customFormat="1" ht="19.5" customHeight="1">
      <c r="A213" s="350" t="s">
        <v>406</v>
      </c>
      <c r="B213" s="271"/>
      <c r="C213" s="84">
        <v>55042.96</v>
      </c>
      <c r="D213" s="271"/>
      <c r="E213" s="58"/>
      <c r="F213" s="59"/>
      <c r="G213" s="58"/>
      <c r="H213" s="89"/>
      <c r="I213" s="304"/>
      <c r="J213" s="89"/>
      <c r="K213" s="89"/>
      <c r="L213" s="89"/>
      <c r="M213" s="119"/>
    </row>
    <row r="214" spans="1:13" s="80" customFormat="1" ht="24.75" customHeight="1">
      <c r="A214" s="29" t="s">
        <v>75</v>
      </c>
      <c r="B214" s="85">
        <v>4157706</v>
      </c>
      <c r="C214" s="85">
        <v>0</v>
      </c>
      <c r="D214" s="85">
        <v>0</v>
      </c>
      <c r="E214" s="19">
        <f t="shared" si="5"/>
        <v>4157706</v>
      </c>
      <c r="F214" s="28">
        <f t="shared" si="3"/>
        <v>0</v>
      </c>
      <c r="G214" s="19">
        <v>4200784.05</v>
      </c>
      <c r="H214" s="89"/>
      <c r="I214" s="304"/>
      <c r="J214" s="89"/>
      <c r="K214" s="89"/>
      <c r="L214" s="89"/>
      <c r="M214" s="119"/>
    </row>
    <row r="215" spans="1:13" s="266" customFormat="1" ht="27" customHeight="1">
      <c r="A215" s="140" t="s">
        <v>86</v>
      </c>
      <c r="B215" s="136">
        <f>SUM(B212,B214)</f>
        <v>4619674</v>
      </c>
      <c r="C215" s="136">
        <f>SUM(C212,C214)</f>
        <v>55042.96</v>
      </c>
      <c r="D215" s="136">
        <f>SUM(D212,D214)</f>
        <v>0</v>
      </c>
      <c r="E215" s="137">
        <f t="shared" si="5"/>
        <v>4564631.04</v>
      </c>
      <c r="F215" s="138">
        <f t="shared" si="3"/>
        <v>1.1914901354511163</v>
      </c>
      <c r="G215" s="137">
        <v>4638710.32</v>
      </c>
      <c r="H215" s="89"/>
      <c r="I215" s="304"/>
      <c r="J215" s="89"/>
      <c r="K215" s="89"/>
      <c r="L215" s="89"/>
      <c r="M215" s="119"/>
    </row>
    <row r="216" spans="1:13" s="80" customFormat="1" ht="24.75" customHeight="1">
      <c r="A216" s="29" t="s">
        <v>104</v>
      </c>
      <c r="B216" s="85">
        <v>14829</v>
      </c>
      <c r="C216" s="85">
        <v>0</v>
      </c>
      <c r="D216" s="85">
        <v>0</v>
      </c>
      <c r="E216" s="19">
        <f t="shared" si="5"/>
        <v>14829</v>
      </c>
      <c r="F216" s="28">
        <f t="shared" si="3"/>
        <v>0</v>
      </c>
      <c r="G216" s="19">
        <v>5074.24</v>
      </c>
      <c r="H216" s="89"/>
      <c r="I216" s="304"/>
      <c r="J216" s="89"/>
      <c r="K216" s="89"/>
      <c r="L216" s="89"/>
      <c r="M216" s="119"/>
    </row>
    <row r="217" spans="1:13" s="80" customFormat="1" ht="24.75" customHeight="1">
      <c r="A217" s="77" t="s">
        <v>68</v>
      </c>
      <c r="B217" s="86">
        <v>133456</v>
      </c>
      <c r="C217" s="86">
        <v>0</v>
      </c>
      <c r="D217" s="86">
        <v>0</v>
      </c>
      <c r="E217" s="21">
        <f t="shared" si="5"/>
        <v>133456</v>
      </c>
      <c r="F217" s="31">
        <f t="shared" si="3"/>
        <v>0</v>
      </c>
      <c r="G217" s="21">
        <v>50824.240000000005</v>
      </c>
      <c r="H217" s="89"/>
      <c r="I217" s="304"/>
      <c r="J217" s="89"/>
      <c r="K217" s="89"/>
      <c r="L217" s="89"/>
      <c r="M217" s="119"/>
    </row>
    <row r="218" spans="1:13" s="108" customFormat="1" ht="27" customHeight="1">
      <c r="A218" s="139" t="s">
        <v>89</v>
      </c>
      <c r="B218" s="136">
        <f>B216+B217</f>
        <v>148285</v>
      </c>
      <c r="C218" s="136">
        <f>C216+C217</f>
        <v>0</v>
      </c>
      <c r="D218" s="136">
        <f>D216+D217</f>
        <v>0</v>
      </c>
      <c r="E218" s="137">
        <f t="shared" si="5"/>
        <v>148285</v>
      </c>
      <c r="F218" s="138">
        <f t="shared" si="3"/>
        <v>0</v>
      </c>
      <c r="G218" s="137">
        <v>55898.48</v>
      </c>
      <c r="H218" s="123"/>
      <c r="I218" s="351"/>
      <c r="J218" s="123"/>
      <c r="K218" s="123"/>
      <c r="L218" s="123"/>
      <c r="M218" s="125"/>
    </row>
    <row r="219" spans="1:13" s="266" customFormat="1" ht="25.5" customHeight="1">
      <c r="A219" s="157" t="s">
        <v>74</v>
      </c>
      <c r="B219" s="158">
        <f>SUM(B215+B218)</f>
        <v>4767959</v>
      </c>
      <c r="C219" s="158">
        <f>SUM(C215+C218)</f>
        <v>55042.96</v>
      </c>
      <c r="D219" s="158">
        <f>SUM(D215+D218)</f>
        <v>0</v>
      </c>
      <c r="E219" s="159">
        <f t="shared" si="5"/>
        <v>4712916.04</v>
      </c>
      <c r="F219" s="160">
        <f t="shared" si="3"/>
        <v>1.154434423618156</v>
      </c>
      <c r="G219" s="159">
        <v>4694608.800000001</v>
      </c>
      <c r="H219" s="89"/>
      <c r="I219" s="304"/>
      <c r="J219" s="89"/>
      <c r="K219" s="89"/>
      <c r="L219" s="89"/>
      <c r="M219" s="119"/>
    </row>
    <row r="220" spans="1:17" s="276" customFormat="1" ht="54.75" customHeight="1">
      <c r="A220" s="37" t="s">
        <v>108</v>
      </c>
      <c r="B220" s="82"/>
      <c r="C220" s="82"/>
      <c r="D220" s="82"/>
      <c r="E220" s="33"/>
      <c r="F220" s="59"/>
      <c r="G220" s="58"/>
      <c r="H220" s="89"/>
      <c r="I220" s="304"/>
      <c r="J220" s="89"/>
      <c r="K220" s="89"/>
      <c r="L220" s="89"/>
      <c r="M220" s="119"/>
      <c r="N220" s="119"/>
      <c r="O220" s="119"/>
      <c r="P220" s="119"/>
      <c r="Q220" s="119"/>
    </row>
    <row r="221" spans="1:13" s="80" customFormat="1" ht="24.75" customHeight="1">
      <c r="A221" s="29" t="s">
        <v>72</v>
      </c>
      <c r="B221" s="85">
        <v>807500</v>
      </c>
      <c r="C221" s="85">
        <v>0</v>
      </c>
      <c r="D221" s="85">
        <v>0</v>
      </c>
      <c r="E221" s="19">
        <f aca="true" t="shared" si="6" ref="E221:E227">B221-C221</f>
        <v>807500</v>
      </c>
      <c r="F221" s="28">
        <f t="shared" si="3"/>
        <v>0</v>
      </c>
      <c r="G221" s="19">
        <v>1010837.8400000002</v>
      </c>
      <c r="H221" s="89"/>
      <c r="I221" s="304"/>
      <c r="J221" s="89"/>
      <c r="K221" s="89"/>
      <c r="L221" s="89"/>
      <c r="M221" s="119"/>
    </row>
    <row r="222" spans="1:13" s="80" customFormat="1" ht="29.25" customHeight="1">
      <c r="A222" s="29" t="s">
        <v>75</v>
      </c>
      <c r="B222" s="85">
        <v>6460000</v>
      </c>
      <c r="C222" s="85">
        <v>0</v>
      </c>
      <c r="D222" s="85"/>
      <c r="E222" s="19">
        <f t="shared" si="6"/>
        <v>6460000</v>
      </c>
      <c r="F222" s="28">
        <f t="shared" si="3"/>
        <v>0</v>
      </c>
      <c r="G222" s="19">
        <v>8086702.72</v>
      </c>
      <c r="H222" s="89"/>
      <c r="I222" s="304"/>
      <c r="J222" s="89"/>
      <c r="K222" s="89"/>
      <c r="L222" s="89"/>
      <c r="M222" s="119"/>
    </row>
    <row r="223" spans="1:13" s="266" customFormat="1" ht="31.5" customHeight="1">
      <c r="A223" s="139" t="s">
        <v>86</v>
      </c>
      <c r="B223" s="137">
        <f>SUM(B221,B222)</f>
        <v>7267500</v>
      </c>
      <c r="C223" s="137">
        <f>SUM(C221,C222)</f>
        <v>0</v>
      </c>
      <c r="D223" s="137">
        <f>SUM(D221,D222)</f>
        <v>0</v>
      </c>
      <c r="E223" s="137">
        <f t="shared" si="6"/>
        <v>7267500</v>
      </c>
      <c r="F223" s="138">
        <f t="shared" si="3"/>
        <v>0</v>
      </c>
      <c r="G223" s="137">
        <v>9097540.56</v>
      </c>
      <c r="H223" s="89"/>
      <c r="I223" s="304"/>
      <c r="J223" s="89"/>
      <c r="K223" s="89"/>
      <c r="L223" s="89"/>
      <c r="M223" s="119"/>
    </row>
    <row r="224" spans="1:13" s="80" customFormat="1" ht="30" customHeight="1">
      <c r="A224" s="29" t="s">
        <v>142</v>
      </c>
      <c r="B224" s="85">
        <v>42500</v>
      </c>
      <c r="C224" s="85">
        <v>0</v>
      </c>
      <c r="D224" s="85">
        <v>0</v>
      </c>
      <c r="E224" s="19">
        <f t="shared" si="6"/>
        <v>42500</v>
      </c>
      <c r="F224" s="28">
        <f t="shared" si="3"/>
        <v>0</v>
      </c>
      <c r="G224" s="19">
        <v>82842.16</v>
      </c>
      <c r="H224" s="89"/>
      <c r="I224" s="304"/>
      <c r="J224" s="89"/>
      <c r="K224" s="89"/>
      <c r="L224" s="89"/>
      <c r="M224" s="119"/>
    </row>
    <row r="225" spans="1:13" s="80" customFormat="1" ht="30" customHeight="1">
      <c r="A225" s="29" t="s">
        <v>68</v>
      </c>
      <c r="B225" s="85">
        <v>340000</v>
      </c>
      <c r="C225" s="85">
        <v>0</v>
      </c>
      <c r="D225" s="85">
        <v>0</v>
      </c>
      <c r="E225" s="19">
        <f t="shared" si="6"/>
        <v>340000</v>
      </c>
      <c r="F225" s="28">
        <f t="shared" si="3"/>
        <v>0</v>
      </c>
      <c r="G225" s="19">
        <v>662737.65</v>
      </c>
      <c r="H225" s="89"/>
      <c r="I225" s="304"/>
      <c r="J225" s="89"/>
      <c r="K225" s="89"/>
      <c r="L225" s="89"/>
      <c r="M225" s="119"/>
    </row>
    <row r="226" spans="1:13" s="266" customFormat="1" ht="30.75" customHeight="1">
      <c r="A226" s="139" t="s">
        <v>89</v>
      </c>
      <c r="B226" s="137">
        <f>SUM(B224,B225)</f>
        <v>382500</v>
      </c>
      <c r="C226" s="137">
        <f>SUM(C224,C225)</f>
        <v>0</v>
      </c>
      <c r="D226" s="137">
        <f>SUM(D224,D225)</f>
        <v>0</v>
      </c>
      <c r="E226" s="137">
        <f t="shared" si="6"/>
        <v>382500</v>
      </c>
      <c r="F226" s="138">
        <f t="shared" si="3"/>
        <v>0</v>
      </c>
      <c r="G226" s="137">
        <v>745579.81</v>
      </c>
      <c r="H226" s="89"/>
      <c r="I226" s="304"/>
      <c r="J226" s="89"/>
      <c r="K226" s="89"/>
      <c r="L226" s="89"/>
      <c r="M226" s="119"/>
    </row>
    <row r="227" spans="1:13" s="266" customFormat="1" ht="29.25" customHeight="1">
      <c r="A227" s="161" t="s">
        <v>105</v>
      </c>
      <c r="B227" s="159">
        <f>SUM(B223,B226)</f>
        <v>7650000</v>
      </c>
      <c r="C227" s="159">
        <f>SUM(C223,C226)</f>
        <v>0</v>
      </c>
      <c r="D227" s="159">
        <f>SUM(D223,D226)</f>
        <v>0</v>
      </c>
      <c r="E227" s="159">
        <f t="shared" si="6"/>
        <v>7650000</v>
      </c>
      <c r="F227" s="160">
        <f aca="true" t="shared" si="7" ref="F227:F287">(C227+D227)/B227*100</f>
        <v>0</v>
      </c>
      <c r="G227" s="159">
        <v>9843120.370000001</v>
      </c>
      <c r="H227" s="89"/>
      <c r="I227" s="304"/>
      <c r="J227" s="89"/>
      <c r="K227" s="89"/>
      <c r="L227" s="89"/>
      <c r="M227" s="119"/>
    </row>
    <row r="228" spans="1:13" s="284" customFormat="1" ht="36" customHeight="1">
      <c r="A228" s="37" t="s">
        <v>143</v>
      </c>
      <c r="B228" s="278"/>
      <c r="C228" s="278"/>
      <c r="D228" s="278"/>
      <c r="E228" s="279"/>
      <c r="F228" s="280"/>
      <c r="G228" s="281"/>
      <c r="H228" s="282"/>
      <c r="I228" s="352"/>
      <c r="J228" s="282"/>
      <c r="K228" s="282"/>
      <c r="L228" s="282"/>
      <c r="M228" s="283"/>
    </row>
    <row r="229" spans="1:13" s="80" customFormat="1" ht="24.75" customHeight="1">
      <c r="A229" s="77" t="s">
        <v>72</v>
      </c>
      <c r="B229" s="86">
        <v>864000</v>
      </c>
      <c r="C229" s="86">
        <v>0</v>
      </c>
      <c r="D229" s="86">
        <v>0</v>
      </c>
      <c r="E229" s="21">
        <f aca="true" t="shared" si="8" ref="E229:E235">B229-C229</f>
        <v>864000</v>
      </c>
      <c r="F229" s="31">
        <f t="shared" si="7"/>
        <v>0</v>
      </c>
      <c r="G229" s="21">
        <v>0</v>
      </c>
      <c r="H229" s="89"/>
      <c r="I229" s="304"/>
      <c r="J229" s="89"/>
      <c r="K229" s="89"/>
      <c r="L229" s="89"/>
      <c r="M229" s="119"/>
    </row>
    <row r="230" spans="1:13" s="80" customFormat="1" ht="24.75" customHeight="1">
      <c r="A230" s="77" t="s">
        <v>75</v>
      </c>
      <c r="B230" s="86">
        <v>6912000</v>
      </c>
      <c r="C230" s="86">
        <v>0</v>
      </c>
      <c r="D230" s="86">
        <v>0</v>
      </c>
      <c r="E230" s="21">
        <f t="shared" si="8"/>
        <v>6912000</v>
      </c>
      <c r="F230" s="31">
        <f t="shared" si="7"/>
        <v>0</v>
      </c>
      <c r="G230" s="21">
        <v>0</v>
      </c>
      <c r="H230" s="89"/>
      <c r="I230" s="304"/>
      <c r="J230" s="89"/>
      <c r="K230" s="89"/>
      <c r="L230" s="89"/>
      <c r="M230" s="119"/>
    </row>
    <row r="231" spans="1:13" s="80" customFormat="1" ht="24.75" customHeight="1">
      <c r="A231" s="110" t="s">
        <v>86</v>
      </c>
      <c r="B231" s="96">
        <f>SUM(B229:B230)</f>
        <v>7776000</v>
      </c>
      <c r="C231" s="96">
        <f>SUM(C229:C230)</f>
        <v>0</v>
      </c>
      <c r="D231" s="96">
        <f>SUM(D229:D230)</f>
        <v>0</v>
      </c>
      <c r="E231" s="97">
        <f t="shared" si="8"/>
        <v>7776000</v>
      </c>
      <c r="F231" s="98">
        <f t="shared" si="7"/>
        <v>0</v>
      </c>
      <c r="G231" s="97"/>
      <c r="H231" s="89"/>
      <c r="I231" s="304"/>
      <c r="J231" s="89"/>
      <c r="K231" s="89"/>
      <c r="L231" s="89"/>
      <c r="M231" s="119"/>
    </row>
    <row r="232" spans="1:13" s="80" customFormat="1" ht="24.75" customHeight="1">
      <c r="A232" s="29" t="s">
        <v>142</v>
      </c>
      <c r="B232" s="85">
        <v>36000</v>
      </c>
      <c r="C232" s="85">
        <v>0</v>
      </c>
      <c r="D232" s="85">
        <v>0</v>
      </c>
      <c r="E232" s="19">
        <f t="shared" si="8"/>
        <v>36000</v>
      </c>
      <c r="F232" s="28">
        <f t="shared" si="7"/>
        <v>0</v>
      </c>
      <c r="G232" s="19"/>
      <c r="H232" s="89"/>
      <c r="I232" s="304"/>
      <c r="J232" s="89"/>
      <c r="K232" s="89"/>
      <c r="L232" s="89"/>
      <c r="M232" s="119"/>
    </row>
    <row r="233" spans="1:13" s="80" customFormat="1" ht="24.75" customHeight="1">
      <c r="A233" s="77" t="s">
        <v>68</v>
      </c>
      <c r="B233" s="86">
        <v>288000</v>
      </c>
      <c r="C233" s="86">
        <v>0</v>
      </c>
      <c r="D233" s="86">
        <v>0</v>
      </c>
      <c r="E233" s="21">
        <f t="shared" si="8"/>
        <v>288000</v>
      </c>
      <c r="F233" s="31">
        <f t="shared" si="7"/>
        <v>0</v>
      </c>
      <c r="G233" s="21"/>
      <c r="H233" s="89"/>
      <c r="I233" s="304"/>
      <c r="J233" s="89"/>
      <c r="K233" s="89"/>
      <c r="L233" s="89"/>
      <c r="M233" s="119"/>
    </row>
    <row r="234" spans="1:13" s="266" customFormat="1" ht="27.75" customHeight="1">
      <c r="A234" s="139" t="s">
        <v>89</v>
      </c>
      <c r="B234" s="96">
        <f>SUM(B232:B233)</f>
        <v>324000</v>
      </c>
      <c r="C234" s="96">
        <f>SUM(C229,C230)</f>
        <v>0</v>
      </c>
      <c r="D234" s="96">
        <f>SUM(D229,D230)</f>
        <v>0</v>
      </c>
      <c r="E234" s="97">
        <f t="shared" si="8"/>
        <v>324000</v>
      </c>
      <c r="F234" s="113">
        <f t="shared" si="7"/>
        <v>0</v>
      </c>
      <c r="G234" s="114">
        <v>0</v>
      </c>
      <c r="H234" s="89"/>
      <c r="I234" s="304"/>
      <c r="J234" s="89"/>
      <c r="K234" s="89"/>
      <c r="L234" s="89"/>
      <c r="M234" s="119"/>
    </row>
    <row r="235" spans="1:13" s="266" customFormat="1" ht="30" customHeight="1">
      <c r="A235" s="157" t="s">
        <v>322</v>
      </c>
      <c r="B235" s="158">
        <f>SUM(B231+B234)</f>
        <v>8100000</v>
      </c>
      <c r="C235" s="158">
        <f>SUM(C234)</f>
        <v>0</v>
      </c>
      <c r="D235" s="158">
        <f>SUM(D234)</f>
        <v>0</v>
      </c>
      <c r="E235" s="159">
        <f t="shared" si="8"/>
        <v>8100000</v>
      </c>
      <c r="F235" s="160">
        <f t="shared" si="7"/>
        <v>0</v>
      </c>
      <c r="G235" s="159">
        <v>0</v>
      </c>
      <c r="H235" s="89"/>
      <c r="I235" s="304"/>
      <c r="J235" s="89"/>
      <c r="K235" s="89"/>
      <c r="L235" s="89"/>
      <c r="M235" s="119"/>
    </row>
    <row r="236" spans="1:13" s="80" customFormat="1" ht="34.5" customHeight="1">
      <c r="A236" s="37" t="s">
        <v>144</v>
      </c>
      <c r="B236" s="278"/>
      <c r="C236" s="82"/>
      <c r="D236" s="82"/>
      <c r="E236" s="33"/>
      <c r="F236" s="59"/>
      <c r="G236" s="58"/>
      <c r="H236" s="89"/>
      <c r="I236" s="304"/>
      <c r="J236" s="89"/>
      <c r="K236" s="89"/>
      <c r="L236" s="89"/>
      <c r="M236" s="119"/>
    </row>
    <row r="237" spans="1:13" s="80" customFormat="1" ht="24.75" customHeight="1">
      <c r="A237" s="77" t="s">
        <v>72</v>
      </c>
      <c r="B237" s="86">
        <v>0</v>
      </c>
      <c r="C237" s="86">
        <v>0</v>
      </c>
      <c r="D237" s="86">
        <v>0</v>
      </c>
      <c r="E237" s="21">
        <f>B237-C237</f>
        <v>0</v>
      </c>
      <c r="F237" s="31"/>
      <c r="G237" s="21">
        <v>13194.53</v>
      </c>
      <c r="H237" s="89"/>
      <c r="I237" s="304"/>
      <c r="J237" s="89"/>
      <c r="K237" s="89"/>
      <c r="L237" s="89"/>
      <c r="M237" s="119"/>
    </row>
    <row r="238" spans="1:13" s="80" customFormat="1" ht="24.75" customHeight="1">
      <c r="A238" s="29" t="s">
        <v>75</v>
      </c>
      <c r="B238" s="85">
        <v>0</v>
      </c>
      <c r="C238" s="85">
        <v>0</v>
      </c>
      <c r="D238" s="85">
        <v>0</v>
      </c>
      <c r="E238" s="19">
        <f>B238-C238</f>
        <v>0</v>
      </c>
      <c r="F238" s="28"/>
      <c r="G238" s="19">
        <v>118807.58</v>
      </c>
      <c r="H238" s="89"/>
      <c r="I238" s="304"/>
      <c r="J238" s="89"/>
      <c r="K238" s="89"/>
      <c r="L238" s="89"/>
      <c r="M238" s="119"/>
    </row>
    <row r="239" spans="1:13" s="266" customFormat="1" ht="27.75" customHeight="1">
      <c r="A239" s="140" t="s">
        <v>86</v>
      </c>
      <c r="B239" s="136">
        <f>SUM(B237,B238)</f>
        <v>0</v>
      </c>
      <c r="C239" s="136">
        <f>SUM(C237,C238)</f>
        <v>0</v>
      </c>
      <c r="D239" s="136">
        <f>SUM(D237,D238)</f>
        <v>0</v>
      </c>
      <c r="E239" s="137">
        <f>B239-C239</f>
        <v>0</v>
      </c>
      <c r="F239" s="138"/>
      <c r="G239" s="137">
        <v>132002.11000000002</v>
      </c>
      <c r="H239" s="89"/>
      <c r="I239" s="304"/>
      <c r="J239" s="89"/>
      <c r="K239" s="89"/>
      <c r="L239" s="89"/>
      <c r="M239" s="119"/>
    </row>
    <row r="240" spans="1:13" s="266" customFormat="1" ht="30" customHeight="1">
      <c r="A240" s="161" t="s">
        <v>106</v>
      </c>
      <c r="B240" s="159">
        <f>SUM(B239)</f>
        <v>0</v>
      </c>
      <c r="C240" s="159">
        <f>SUM(C239)</f>
        <v>0</v>
      </c>
      <c r="D240" s="159">
        <f>SUM(D239)</f>
        <v>0</v>
      </c>
      <c r="E240" s="159">
        <f>B240-C240</f>
        <v>0</v>
      </c>
      <c r="F240" s="160"/>
      <c r="G240" s="159">
        <v>132002.11000000002</v>
      </c>
      <c r="H240" s="89"/>
      <c r="I240" s="304"/>
      <c r="J240" s="89"/>
      <c r="K240" s="89"/>
      <c r="L240" s="89"/>
      <c r="M240" s="119"/>
    </row>
    <row r="241" spans="1:13" s="80" customFormat="1" ht="34.5" customHeight="1">
      <c r="A241" s="37" t="s">
        <v>132</v>
      </c>
      <c r="B241" s="82"/>
      <c r="C241" s="82"/>
      <c r="D241" s="82"/>
      <c r="E241" s="33"/>
      <c r="F241" s="59"/>
      <c r="G241" s="58"/>
      <c r="H241" s="89"/>
      <c r="I241" s="304"/>
      <c r="J241" s="89"/>
      <c r="K241" s="89"/>
      <c r="L241" s="89"/>
      <c r="M241" s="119"/>
    </row>
    <row r="242" spans="1:13" s="80" customFormat="1" ht="24.75" customHeight="1">
      <c r="A242" s="29" t="s">
        <v>107</v>
      </c>
      <c r="B242" s="85">
        <f>SUM(B244,B246)</f>
        <v>11142053.68</v>
      </c>
      <c r="C242" s="85">
        <f>SUM(C243:C246)</f>
        <v>0</v>
      </c>
      <c r="D242" s="85">
        <v>0</v>
      </c>
      <c r="E242" s="9">
        <f>B242-C242</f>
        <v>11142053.68</v>
      </c>
      <c r="F242" s="10">
        <f t="shared" si="7"/>
        <v>0</v>
      </c>
      <c r="G242" s="9">
        <v>5384798.679999999</v>
      </c>
      <c r="H242" s="89"/>
      <c r="I242" s="304"/>
      <c r="J242" s="89"/>
      <c r="K242" s="89"/>
      <c r="L242" s="89"/>
      <c r="M242" s="119"/>
    </row>
    <row r="243" spans="1:13" s="80" customFormat="1" ht="18" customHeight="1">
      <c r="A243" s="353"/>
      <c r="B243" s="166" t="s">
        <v>139</v>
      </c>
      <c r="C243" s="83"/>
      <c r="D243" s="83"/>
      <c r="E243" s="190"/>
      <c r="F243" s="43"/>
      <c r="G243" s="41"/>
      <c r="H243" s="89"/>
      <c r="I243" s="304"/>
      <c r="J243" s="89"/>
      <c r="K243" s="89"/>
      <c r="L243" s="89"/>
      <c r="M243" s="119"/>
    </row>
    <row r="244" spans="1:13" s="80" customFormat="1" ht="18" customHeight="1">
      <c r="A244" s="130"/>
      <c r="B244" s="83">
        <v>5491505</v>
      </c>
      <c r="C244" s="83"/>
      <c r="D244" s="83"/>
      <c r="E244" s="190"/>
      <c r="F244" s="43"/>
      <c r="G244" s="41"/>
      <c r="H244" s="89"/>
      <c r="I244" s="304"/>
      <c r="J244" s="89"/>
      <c r="K244" s="89"/>
      <c r="L244" s="89"/>
      <c r="M244" s="119"/>
    </row>
    <row r="245" spans="1:13" s="80" customFormat="1" ht="18" customHeight="1">
      <c r="A245" s="130"/>
      <c r="B245" s="166" t="s">
        <v>405</v>
      </c>
      <c r="C245" s="83"/>
      <c r="D245" s="83"/>
      <c r="E245" s="227"/>
      <c r="F245" s="43"/>
      <c r="G245" s="41"/>
      <c r="H245" s="89"/>
      <c r="I245" s="304"/>
      <c r="J245" s="89"/>
      <c r="K245" s="89"/>
      <c r="L245" s="89"/>
      <c r="M245" s="119"/>
    </row>
    <row r="246" spans="1:13" s="80" customFormat="1" ht="18" customHeight="1">
      <c r="A246" s="50"/>
      <c r="B246" s="83">
        <v>5650548.68</v>
      </c>
      <c r="C246" s="83"/>
      <c r="D246" s="83"/>
      <c r="E246" s="41"/>
      <c r="F246" s="43"/>
      <c r="G246" s="41"/>
      <c r="H246" s="89"/>
      <c r="I246" s="304"/>
      <c r="J246" s="89"/>
      <c r="K246" s="89"/>
      <c r="L246" s="89"/>
      <c r="M246" s="119"/>
    </row>
    <row r="247" spans="1:13" s="266" customFormat="1" ht="27" customHeight="1">
      <c r="A247" s="140" t="s">
        <v>86</v>
      </c>
      <c r="B247" s="136">
        <f>SUM(B242)</f>
        <v>11142053.68</v>
      </c>
      <c r="C247" s="136">
        <f>SUM(C242)</f>
        <v>0</v>
      </c>
      <c r="D247" s="136">
        <f>SUM(D242)</f>
        <v>0</v>
      </c>
      <c r="E247" s="137">
        <f>B247-C247</f>
        <v>11142053.68</v>
      </c>
      <c r="F247" s="138">
        <f t="shared" si="7"/>
        <v>0</v>
      </c>
      <c r="G247" s="137">
        <v>5384798.679999999</v>
      </c>
      <c r="H247" s="89"/>
      <c r="I247" s="304"/>
      <c r="J247" s="89"/>
      <c r="K247" s="89"/>
      <c r="L247" s="89"/>
      <c r="M247" s="119"/>
    </row>
    <row r="248" spans="1:13" s="266" customFormat="1" ht="30" customHeight="1">
      <c r="A248" s="157" t="s">
        <v>109</v>
      </c>
      <c r="B248" s="158">
        <f>SUM(B247)</f>
        <v>11142053.68</v>
      </c>
      <c r="C248" s="158">
        <f>SUM(C247)</f>
        <v>0</v>
      </c>
      <c r="D248" s="158">
        <f>SUM(D247)</f>
        <v>0</v>
      </c>
      <c r="E248" s="159">
        <f>B248-C248</f>
        <v>11142053.68</v>
      </c>
      <c r="F248" s="160">
        <f t="shared" si="7"/>
        <v>0</v>
      </c>
      <c r="G248" s="159">
        <v>5384798.679999999</v>
      </c>
      <c r="H248" s="89"/>
      <c r="I248" s="304"/>
      <c r="J248" s="89"/>
      <c r="K248" s="89"/>
      <c r="L248" s="89"/>
      <c r="M248" s="119"/>
    </row>
    <row r="249" spans="1:13" s="266" customFormat="1" ht="30" customHeight="1">
      <c r="A249" s="354" t="s">
        <v>407</v>
      </c>
      <c r="B249" s="328"/>
      <c r="C249" s="328"/>
      <c r="D249" s="328"/>
      <c r="E249" s="329"/>
      <c r="F249" s="330"/>
      <c r="G249" s="329"/>
      <c r="H249" s="89"/>
      <c r="I249" s="304"/>
      <c r="J249" s="89"/>
      <c r="K249" s="89"/>
      <c r="L249" s="89"/>
      <c r="M249" s="119"/>
    </row>
    <row r="250" spans="1:13" s="266" customFormat="1" ht="24.75" customHeight="1">
      <c r="A250" s="29" t="s">
        <v>72</v>
      </c>
      <c r="B250" s="328">
        <v>45000</v>
      </c>
      <c r="C250" s="328">
        <v>0</v>
      </c>
      <c r="D250" s="328">
        <v>0</v>
      </c>
      <c r="E250" s="329">
        <f>B250-C250</f>
        <v>45000</v>
      </c>
      <c r="F250" s="330">
        <f t="shared" si="7"/>
        <v>0</v>
      </c>
      <c r="G250" s="329"/>
      <c r="H250" s="89"/>
      <c r="I250" s="304"/>
      <c r="J250" s="89"/>
      <c r="K250" s="89"/>
      <c r="L250" s="89"/>
      <c r="M250" s="119"/>
    </row>
    <row r="251" spans="1:13" s="266" customFormat="1" ht="24.75" customHeight="1">
      <c r="A251" s="77" t="s">
        <v>75</v>
      </c>
      <c r="B251" s="332">
        <v>405000</v>
      </c>
      <c r="C251" s="332">
        <v>0</v>
      </c>
      <c r="D251" s="332">
        <v>0</v>
      </c>
      <c r="E251" s="334">
        <f>B251-C251</f>
        <v>405000</v>
      </c>
      <c r="F251" s="355"/>
      <c r="G251" s="334"/>
      <c r="H251" s="89"/>
      <c r="I251" s="304"/>
      <c r="J251" s="89"/>
      <c r="K251" s="89"/>
      <c r="L251" s="89"/>
      <c r="M251" s="119"/>
    </row>
    <row r="252" spans="1:13" s="266" customFormat="1" ht="27" customHeight="1">
      <c r="A252" s="140" t="s">
        <v>86</v>
      </c>
      <c r="B252" s="96">
        <f>SUM(B250:B251)</f>
        <v>450000</v>
      </c>
      <c r="C252" s="96">
        <f>SUM(C249:C250)</f>
        <v>0</v>
      </c>
      <c r="D252" s="96">
        <f>SUM(D249:D250)</f>
        <v>0</v>
      </c>
      <c r="E252" s="97">
        <f>B252-C252</f>
        <v>450000</v>
      </c>
      <c r="F252" s="98">
        <f t="shared" si="7"/>
        <v>0</v>
      </c>
      <c r="G252" s="97"/>
      <c r="H252" s="89"/>
      <c r="I252" s="304"/>
      <c r="J252" s="89"/>
      <c r="K252" s="89"/>
      <c r="L252" s="89"/>
      <c r="M252" s="119"/>
    </row>
    <row r="253" spans="1:13" s="266" customFormat="1" ht="30" customHeight="1">
      <c r="A253" s="157" t="s">
        <v>408</v>
      </c>
      <c r="B253" s="164">
        <f>B252</f>
        <v>450000</v>
      </c>
      <c r="C253" s="164">
        <f>C252</f>
        <v>0</v>
      </c>
      <c r="D253" s="164">
        <f>D252</f>
        <v>0</v>
      </c>
      <c r="E253" s="173">
        <f>B253-C253</f>
        <v>450000</v>
      </c>
      <c r="F253" s="356">
        <f t="shared" si="7"/>
        <v>0</v>
      </c>
      <c r="G253" s="173"/>
      <c r="H253" s="89"/>
      <c r="I253" s="304"/>
      <c r="J253" s="89"/>
      <c r="K253" s="89"/>
      <c r="L253" s="89"/>
      <c r="M253" s="119"/>
    </row>
    <row r="254" spans="1:13" s="266" customFormat="1" ht="30" customHeight="1">
      <c r="A254" s="354" t="s">
        <v>409</v>
      </c>
      <c r="B254" s="328"/>
      <c r="C254" s="328"/>
      <c r="D254" s="328"/>
      <c r="E254" s="329"/>
      <c r="F254" s="330"/>
      <c r="G254" s="329"/>
      <c r="H254" s="89"/>
      <c r="I254" s="304"/>
      <c r="J254" s="89"/>
      <c r="K254" s="89"/>
      <c r="L254" s="89"/>
      <c r="M254" s="119"/>
    </row>
    <row r="255" spans="1:13" s="266" customFormat="1" ht="30" customHeight="1">
      <c r="A255" s="29" t="s">
        <v>410</v>
      </c>
      <c r="B255" s="328">
        <v>228303</v>
      </c>
      <c r="C255" s="328">
        <v>0</v>
      </c>
      <c r="D255" s="328">
        <v>0</v>
      </c>
      <c r="E255" s="329">
        <f>B255-C255</f>
        <v>228303</v>
      </c>
      <c r="F255" s="330">
        <f t="shared" si="7"/>
        <v>0</v>
      </c>
      <c r="G255" s="329"/>
      <c r="H255" s="89"/>
      <c r="I255" s="304"/>
      <c r="J255" s="89"/>
      <c r="K255" s="89"/>
      <c r="L255" s="89"/>
      <c r="M255" s="119"/>
    </row>
    <row r="256" spans="1:13" s="266" customFormat="1" ht="30" customHeight="1">
      <c r="A256" s="29" t="s">
        <v>75</v>
      </c>
      <c r="B256" s="328">
        <v>7320000</v>
      </c>
      <c r="C256" s="328">
        <v>0</v>
      </c>
      <c r="D256" s="328">
        <v>0</v>
      </c>
      <c r="E256" s="329">
        <f>B256-C256</f>
        <v>7320000</v>
      </c>
      <c r="F256" s="330">
        <f t="shared" si="7"/>
        <v>0</v>
      </c>
      <c r="G256" s="329"/>
      <c r="H256" s="89"/>
      <c r="I256" s="304"/>
      <c r="J256" s="89"/>
      <c r="K256" s="89"/>
      <c r="L256" s="89"/>
      <c r="M256" s="119"/>
    </row>
    <row r="257" spans="1:13" s="266" customFormat="1" ht="24.75" customHeight="1">
      <c r="A257" s="140" t="s">
        <v>86</v>
      </c>
      <c r="B257" s="96">
        <f>SUM(B255:B256)</f>
        <v>7548303</v>
      </c>
      <c r="C257" s="96">
        <f>SUM(C255:C256)</f>
        <v>0</v>
      </c>
      <c r="D257" s="96">
        <f>SUM(D255:D256)</f>
        <v>0</v>
      </c>
      <c r="E257" s="97">
        <f>B257-C257</f>
        <v>7548303</v>
      </c>
      <c r="F257" s="98">
        <f t="shared" si="7"/>
        <v>0</v>
      </c>
      <c r="G257" s="97"/>
      <c r="H257" s="89"/>
      <c r="I257" s="304"/>
      <c r="J257" s="89"/>
      <c r="K257" s="89"/>
      <c r="L257" s="89"/>
      <c r="M257" s="119"/>
    </row>
    <row r="258" spans="1:13" s="266" customFormat="1" ht="30" customHeight="1">
      <c r="A258" s="157" t="s">
        <v>411</v>
      </c>
      <c r="B258" s="164">
        <f>B257</f>
        <v>7548303</v>
      </c>
      <c r="C258" s="164">
        <f>C257</f>
        <v>0</v>
      </c>
      <c r="D258" s="164">
        <f>D257</f>
        <v>0</v>
      </c>
      <c r="E258" s="173">
        <f>B258-C258</f>
        <v>7548303</v>
      </c>
      <c r="F258" s="356">
        <f t="shared" si="7"/>
        <v>0</v>
      </c>
      <c r="G258" s="173"/>
      <c r="H258" s="89"/>
      <c r="I258" s="304"/>
      <c r="J258" s="89"/>
      <c r="K258" s="89"/>
      <c r="L258" s="89"/>
      <c r="M258" s="119"/>
    </row>
    <row r="259" spans="1:13" s="266" customFormat="1" ht="30" customHeight="1">
      <c r="A259" s="354" t="s">
        <v>412</v>
      </c>
      <c r="B259" s="328"/>
      <c r="C259" s="328"/>
      <c r="D259" s="328"/>
      <c r="E259" s="329"/>
      <c r="F259" s="330"/>
      <c r="G259" s="329"/>
      <c r="H259" s="89"/>
      <c r="I259" s="304"/>
      <c r="J259" s="89"/>
      <c r="K259" s="89"/>
      <c r="L259" s="89"/>
      <c r="M259" s="119"/>
    </row>
    <row r="260" spans="1:13" s="266" customFormat="1" ht="24.75" customHeight="1">
      <c r="A260" s="29" t="s">
        <v>9</v>
      </c>
      <c r="B260" s="328">
        <v>25000</v>
      </c>
      <c r="C260" s="328">
        <v>0</v>
      </c>
      <c r="D260" s="328">
        <v>0</v>
      </c>
      <c r="E260" s="329">
        <f>B260-C260</f>
        <v>25000</v>
      </c>
      <c r="F260" s="330">
        <f t="shared" si="7"/>
        <v>0</v>
      </c>
      <c r="G260" s="329"/>
      <c r="H260" s="89"/>
      <c r="I260" s="304"/>
      <c r="J260" s="89"/>
      <c r="K260" s="89"/>
      <c r="L260" s="89"/>
      <c r="M260" s="119"/>
    </row>
    <row r="261" spans="1:13" s="266" customFormat="1" ht="24.75" customHeight="1">
      <c r="A261" s="139" t="s">
        <v>80</v>
      </c>
      <c r="B261" s="96">
        <f>SUM(B260)</f>
        <v>25000</v>
      </c>
      <c r="C261" s="96">
        <f>SUM(C260)</f>
        <v>0</v>
      </c>
      <c r="D261" s="96">
        <f>SUM(D260)</f>
        <v>0</v>
      </c>
      <c r="E261" s="97">
        <f>B261-C261</f>
        <v>25000</v>
      </c>
      <c r="F261" s="98">
        <f t="shared" si="7"/>
        <v>0</v>
      </c>
      <c r="G261" s="97"/>
      <c r="H261" s="89"/>
      <c r="I261" s="304"/>
      <c r="J261" s="89"/>
      <c r="K261" s="89"/>
      <c r="L261" s="89"/>
      <c r="M261" s="119"/>
    </row>
    <row r="262" spans="1:13" s="266" customFormat="1" ht="24.75" customHeight="1">
      <c r="A262" s="354" t="s">
        <v>19</v>
      </c>
      <c r="B262" s="328">
        <v>5000</v>
      </c>
      <c r="C262" s="328">
        <v>0</v>
      </c>
      <c r="D262" s="328">
        <v>0</v>
      </c>
      <c r="E262" s="329">
        <f aca="true" t="shared" si="9" ref="E262:E269">B262-C262</f>
        <v>5000</v>
      </c>
      <c r="F262" s="330">
        <f t="shared" si="7"/>
        <v>0</v>
      </c>
      <c r="G262" s="329"/>
      <c r="H262" s="89"/>
      <c r="I262" s="304"/>
      <c r="J262" s="89"/>
      <c r="K262" s="89"/>
      <c r="L262" s="89"/>
      <c r="M262" s="119"/>
    </row>
    <row r="263" spans="1:13" s="266" customFormat="1" ht="24.75" customHeight="1">
      <c r="A263" s="354" t="s">
        <v>23</v>
      </c>
      <c r="B263" s="328">
        <v>5000</v>
      </c>
      <c r="C263" s="328">
        <v>0</v>
      </c>
      <c r="D263" s="328">
        <v>0</v>
      </c>
      <c r="E263" s="329">
        <f t="shared" si="9"/>
        <v>5000</v>
      </c>
      <c r="F263" s="330">
        <f t="shared" si="7"/>
        <v>0</v>
      </c>
      <c r="G263" s="329"/>
      <c r="H263" s="89"/>
      <c r="I263" s="304"/>
      <c r="J263" s="89"/>
      <c r="K263" s="89"/>
      <c r="L263" s="89"/>
      <c r="M263" s="119"/>
    </row>
    <row r="264" spans="1:13" s="266" customFormat="1" ht="27" customHeight="1">
      <c r="A264" s="135" t="s">
        <v>82</v>
      </c>
      <c r="B264" s="96">
        <f>SUM(B262:B263)</f>
        <v>10000</v>
      </c>
      <c r="C264" s="96">
        <f>SUM(C262:C263)</f>
        <v>0</v>
      </c>
      <c r="D264" s="96">
        <f>SUM(D262:D263)</f>
        <v>0</v>
      </c>
      <c r="E264" s="97">
        <f t="shared" si="9"/>
        <v>10000</v>
      </c>
      <c r="F264" s="98">
        <f t="shared" si="7"/>
        <v>0</v>
      </c>
      <c r="G264" s="97"/>
      <c r="H264" s="89"/>
      <c r="I264" s="304"/>
      <c r="J264" s="89"/>
      <c r="K264" s="89"/>
      <c r="L264" s="89"/>
      <c r="M264" s="119"/>
    </row>
    <row r="265" spans="1:13" s="266" customFormat="1" ht="24.75" customHeight="1">
      <c r="A265" s="152" t="s">
        <v>102</v>
      </c>
      <c r="B265" s="328">
        <v>10000</v>
      </c>
      <c r="C265" s="328">
        <v>0</v>
      </c>
      <c r="D265" s="328">
        <v>0</v>
      </c>
      <c r="E265" s="329">
        <f t="shared" si="9"/>
        <v>10000</v>
      </c>
      <c r="F265" s="330">
        <f t="shared" si="7"/>
        <v>0</v>
      </c>
      <c r="G265" s="329"/>
      <c r="H265" s="89"/>
      <c r="I265" s="304"/>
      <c r="J265" s="89"/>
      <c r="K265" s="89"/>
      <c r="L265" s="89"/>
      <c r="M265" s="119"/>
    </row>
    <row r="266" spans="1:13" s="266" customFormat="1" ht="30" customHeight="1">
      <c r="A266" s="147" t="s">
        <v>103</v>
      </c>
      <c r="B266" s="96">
        <f>B265</f>
        <v>10000</v>
      </c>
      <c r="C266" s="96">
        <f>C265</f>
        <v>0</v>
      </c>
      <c r="D266" s="96">
        <f>D265</f>
        <v>0</v>
      </c>
      <c r="E266" s="97">
        <f t="shared" si="9"/>
        <v>10000</v>
      </c>
      <c r="F266" s="98">
        <f t="shared" si="7"/>
        <v>0</v>
      </c>
      <c r="G266" s="97"/>
      <c r="H266" s="89"/>
      <c r="I266" s="304"/>
      <c r="J266" s="89"/>
      <c r="K266" s="89"/>
      <c r="L266" s="89"/>
      <c r="M266" s="119"/>
    </row>
    <row r="267" spans="1:13" s="266" customFormat="1" ht="24.75" customHeight="1">
      <c r="A267" s="78" t="s">
        <v>24</v>
      </c>
      <c r="B267" s="328">
        <v>5000</v>
      </c>
      <c r="C267" s="328">
        <v>0</v>
      </c>
      <c r="D267" s="328">
        <v>0</v>
      </c>
      <c r="E267" s="329">
        <f t="shared" si="9"/>
        <v>5000</v>
      </c>
      <c r="F267" s="330">
        <f t="shared" si="7"/>
        <v>0</v>
      </c>
      <c r="G267" s="329"/>
      <c r="H267" s="89"/>
      <c r="I267" s="304"/>
      <c r="J267" s="89"/>
      <c r="K267" s="89"/>
      <c r="L267" s="89"/>
      <c r="M267" s="119"/>
    </row>
    <row r="268" spans="1:13" s="266" customFormat="1" ht="24.75" customHeight="1">
      <c r="A268" s="139" t="s">
        <v>83</v>
      </c>
      <c r="B268" s="96">
        <f>B267</f>
        <v>5000</v>
      </c>
      <c r="C268" s="96">
        <f>C267</f>
        <v>0</v>
      </c>
      <c r="D268" s="96">
        <f>D267</f>
        <v>0</v>
      </c>
      <c r="E268" s="97">
        <f t="shared" si="9"/>
        <v>5000</v>
      </c>
      <c r="F268" s="98">
        <f t="shared" si="7"/>
        <v>0</v>
      </c>
      <c r="G268" s="97"/>
      <c r="H268" s="89"/>
      <c r="I268" s="304"/>
      <c r="J268" s="89"/>
      <c r="K268" s="89"/>
      <c r="L268" s="89"/>
      <c r="M268" s="119"/>
    </row>
    <row r="269" spans="1:13" s="266" customFormat="1" ht="27" customHeight="1">
      <c r="A269" s="357" t="s">
        <v>413</v>
      </c>
      <c r="B269" s="158">
        <f>SUM(B261,B264,B266,B268)</f>
        <v>50000</v>
      </c>
      <c r="C269" s="158">
        <f>SUM(C261,C264,C266,C268)</f>
        <v>0</v>
      </c>
      <c r="D269" s="158">
        <f>SUM(D261,D264,D266,D268)</f>
        <v>0</v>
      </c>
      <c r="E269" s="159">
        <f t="shared" si="9"/>
        <v>50000</v>
      </c>
      <c r="F269" s="160">
        <f t="shared" si="7"/>
        <v>0</v>
      </c>
      <c r="G269" s="159"/>
      <c r="H269" s="89"/>
      <c r="I269" s="304"/>
      <c r="J269" s="89"/>
      <c r="K269" s="89"/>
      <c r="L269" s="89"/>
      <c r="M269" s="119"/>
    </row>
    <row r="270" spans="1:13" s="111" customFormat="1" ht="33.75" customHeight="1">
      <c r="A270" s="285" t="s">
        <v>343</v>
      </c>
      <c r="B270" s="85"/>
      <c r="C270" s="85"/>
      <c r="D270" s="85"/>
      <c r="E270" s="19"/>
      <c r="F270" s="28"/>
      <c r="G270" s="19"/>
      <c r="H270" s="119"/>
      <c r="I270" s="349"/>
      <c r="J270" s="119"/>
      <c r="K270" s="119"/>
      <c r="L270" s="119"/>
      <c r="M270" s="129"/>
    </row>
    <row r="271" spans="1:13" s="111" customFormat="1" ht="27" customHeight="1">
      <c r="A271" s="8" t="s">
        <v>9</v>
      </c>
      <c r="B271" s="85">
        <v>7000</v>
      </c>
      <c r="C271" s="9">
        <f>SUM(C272:C273)</f>
        <v>3609</v>
      </c>
      <c r="D271" s="9">
        <v>0</v>
      </c>
      <c r="E271" s="9">
        <f>B271-C271-D271</f>
        <v>3391</v>
      </c>
      <c r="F271" s="10">
        <f t="shared" si="7"/>
        <v>51.55714285714286</v>
      </c>
      <c r="G271" s="9">
        <v>0</v>
      </c>
      <c r="H271" s="119"/>
      <c r="I271" s="349"/>
      <c r="J271" s="119"/>
      <c r="K271" s="119"/>
      <c r="L271" s="119"/>
      <c r="M271" s="129"/>
    </row>
    <row r="272" spans="1:13" s="109" customFormat="1" ht="19.5" customHeight="1">
      <c r="A272" s="48" t="s">
        <v>414</v>
      </c>
      <c r="B272" s="83"/>
      <c r="C272" s="41">
        <v>900</v>
      </c>
      <c r="D272" s="41"/>
      <c r="E272" s="41"/>
      <c r="F272" s="43"/>
      <c r="G272" s="41"/>
      <c r="H272" s="119"/>
      <c r="I272" s="349"/>
      <c r="J272" s="119"/>
      <c r="K272" s="119"/>
      <c r="L272" s="119"/>
      <c r="M272" s="119"/>
    </row>
    <row r="273" spans="1:13" s="109" customFormat="1" ht="19.5" customHeight="1">
      <c r="A273" s="257" t="s">
        <v>415</v>
      </c>
      <c r="B273" s="84"/>
      <c r="C273" s="46">
        <v>2709</v>
      </c>
      <c r="D273" s="46"/>
      <c r="E273" s="46"/>
      <c r="F273" s="47"/>
      <c r="G273" s="46"/>
      <c r="H273" s="119"/>
      <c r="I273" s="349"/>
      <c r="J273" s="119"/>
      <c r="K273" s="119"/>
      <c r="L273" s="119"/>
      <c r="M273" s="119"/>
    </row>
    <row r="274" spans="1:13" s="111" customFormat="1" ht="27" customHeight="1">
      <c r="A274" s="139" t="s">
        <v>80</v>
      </c>
      <c r="B274" s="286">
        <f>SUM(B271)</f>
        <v>7000</v>
      </c>
      <c r="C274" s="286">
        <f>SUM(C271)</f>
        <v>3609</v>
      </c>
      <c r="D274" s="286">
        <f>SUM(D271)</f>
        <v>0</v>
      </c>
      <c r="E274" s="286">
        <f>B274-C274</f>
        <v>3391</v>
      </c>
      <c r="F274" s="106">
        <f t="shared" si="7"/>
        <v>51.55714285714286</v>
      </c>
      <c r="G274" s="103">
        <v>0</v>
      </c>
      <c r="H274" s="119"/>
      <c r="I274" s="349"/>
      <c r="J274" s="119"/>
      <c r="K274" s="119"/>
      <c r="L274" s="119"/>
      <c r="M274" s="129"/>
    </row>
    <row r="275" spans="1:13" s="111" customFormat="1" ht="27" customHeight="1">
      <c r="A275" s="11" t="s">
        <v>18</v>
      </c>
      <c r="B275" s="12">
        <v>14300</v>
      </c>
      <c r="C275" s="12">
        <v>0</v>
      </c>
      <c r="D275" s="12">
        <v>0</v>
      </c>
      <c r="E275" s="12">
        <f>B275-C275</f>
        <v>14300</v>
      </c>
      <c r="F275" s="13">
        <f t="shared" si="7"/>
        <v>0</v>
      </c>
      <c r="G275" s="12">
        <v>0</v>
      </c>
      <c r="H275" s="119"/>
      <c r="I275" s="349"/>
      <c r="J275" s="119"/>
      <c r="K275" s="119"/>
      <c r="L275" s="119"/>
      <c r="M275" s="129"/>
    </row>
    <row r="276" spans="1:13" s="111" customFormat="1" ht="27" customHeight="1">
      <c r="A276" s="11" t="s">
        <v>21</v>
      </c>
      <c r="B276" s="12">
        <v>26000</v>
      </c>
      <c r="C276" s="12">
        <v>0</v>
      </c>
      <c r="D276" s="12">
        <v>0</v>
      </c>
      <c r="E276" s="12">
        <f>B276-C276</f>
        <v>26000</v>
      </c>
      <c r="F276" s="13">
        <f t="shared" si="7"/>
        <v>0</v>
      </c>
      <c r="G276" s="12">
        <v>0</v>
      </c>
      <c r="H276" s="119"/>
      <c r="I276" s="349"/>
      <c r="J276" s="119"/>
      <c r="K276" s="119"/>
      <c r="L276" s="119"/>
      <c r="M276" s="129"/>
    </row>
    <row r="277" spans="1:13" s="111" customFormat="1" ht="27" customHeight="1">
      <c r="A277" s="11" t="s">
        <v>23</v>
      </c>
      <c r="B277" s="12">
        <v>2100</v>
      </c>
      <c r="C277" s="12">
        <v>0</v>
      </c>
      <c r="D277" s="12">
        <v>0</v>
      </c>
      <c r="E277" s="12">
        <f>B277-C277</f>
        <v>2100</v>
      </c>
      <c r="F277" s="13">
        <f t="shared" si="7"/>
        <v>0</v>
      </c>
      <c r="G277" s="12">
        <v>0</v>
      </c>
      <c r="H277" s="119"/>
      <c r="I277" s="349"/>
      <c r="J277" s="119"/>
      <c r="K277" s="119"/>
      <c r="L277" s="119"/>
      <c r="M277" s="129"/>
    </row>
    <row r="278" spans="1:13" s="111" customFormat="1" ht="30" customHeight="1">
      <c r="A278" s="139" t="s">
        <v>82</v>
      </c>
      <c r="B278" s="137">
        <f>SUM(B275:B277)</f>
        <v>42400</v>
      </c>
      <c r="C278" s="137">
        <f>SUM(C275:C277)</f>
        <v>0</v>
      </c>
      <c r="D278" s="137">
        <f>SUM(D275:D277)</f>
        <v>0</v>
      </c>
      <c r="E278" s="137">
        <f>SUM(E275:E277)</f>
        <v>42400</v>
      </c>
      <c r="F278" s="138">
        <f t="shared" si="7"/>
        <v>0</v>
      </c>
      <c r="G278" s="137">
        <v>0</v>
      </c>
      <c r="H278" s="119"/>
      <c r="I278" s="349"/>
      <c r="J278" s="119"/>
      <c r="K278" s="119"/>
      <c r="L278" s="119"/>
      <c r="M278" s="129"/>
    </row>
    <row r="279" spans="1:13" s="111" customFormat="1" ht="27" customHeight="1">
      <c r="A279" s="11" t="s">
        <v>24</v>
      </c>
      <c r="B279" s="12">
        <v>3900</v>
      </c>
      <c r="C279" s="12">
        <v>0</v>
      </c>
      <c r="D279" s="12">
        <v>0</v>
      </c>
      <c r="E279" s="12">
        <f>B279-C279</f>
        <v>3900</v>
      </c>
      <c r="F279" s="13">
        <f t="shared" si="7"/>
        <v>0</v>
      </c>
      <c r="G279" s="12">
        <v>0</v>
      </c>
      <c r="H279" s="119"/>
      <c r="I279" s="349"/>
      <c r="J279" s="119"/>
      <c r="K279" s="119"/>
      <c r="L279" s="119"/>
      <c r="M279" s="129"/>
    </row>
    <row r="280" spans="1:13" s="111" customFormat="1" ht="30" customHeight="1">
      <c r="A280" s="139" t="s">
        <v>83</v>
      </c>
      <c r="B280" s="137">
        <f>SUM(B279)</f>
        <v>3900</v>
      </c>
      <c r="C280" s="137">
        <f>SUM(C279)</f>
        <v>0</v>
      </c>
      <c r="D280" s="137">
        <f>SUM(D279)</f>
        <v>0</v>
      </c>
      <c r="E280" s="137">
        <f>SUM(E279)</f>
        <v>3900</v>
      </c>
      <c r="F280" s="138">
        <f t="shared" si="7"/>
        <v>0</v>
      </c>
      <c r="G280" s="137">
        <v>0</v>
      </c>
      <c r="H280" s="119"/>
      <c r="I280" s="349"/>
      <c r="J280" s="119"/>
      <c r="K280" s="119"/>
      <c r="L280" s="119"/>
      <c r="M280" s="129"/>
    </row>
    <row r="281" spans="1:13" s="111" customFormat="1" ht="33" customHeight="1">
      <c r="A281" s="161" t="s">
        <v>344</v>
      </c>
      <c r="B281" s="159">
        <f>SUM(B274+B278+B280)</f>
        <v>53300</v>
      </c>
      <c r="C281" s="159">
        <f>SUM(C274+C278+C280)</f>
        <v>3609</v>
      </c>
      <c r="D281" s="159">
        <f>SUM(D274+D278+D280)</f>
        <v>0</v>
      </c>
      <c r="E281" s="159">
        <f>SUM(E274+E278+E280)</f>
        <v>49691</v>
      </c>
      <c r="F281" s="160">
        <f t="shared" si="7"/>
        <v>6.771106941838649</v>
      </c>
      <c r="G281" s="159">
        <v>0</v>
      </c>
      <c r="H281" s="119"/>
      <c r="I281" s="349"/>
      <c r="J281" s="119"/>
      <c r="K281" s="119"/>
      <c r="L281" s="119"/>
      <c r="M281" s="129"/>
    </row>
    <row r="282" spans="1:13" s="111" customFormat="1" ht="37.5" customHeight="1">
      <c r="A282" s="285" t="s">
        <v>345</v>
      </c>
      <c r="B282" s="55"/>
      <c r="C282" s="55"/>
      <c r="D282" s="55"/>
      <c r="E282" s="55"/>
      <c r="F282" s="287"/>
      <c r="G282" s="288"/>
      <c r="H282" s="119"/>
      <c r="I282" s="349"/>
      <c r="J282" s="119"/>
      <c r="K282" s="119"/>
      <c r="L282" s="119"/>
      <c r="M282" s="129"/>
    </row>
    <row r="283" spans="1:13" s="111" customFormat="1" ht="27.75" customHeight="1">
      <c r="A283" s="29" t="s">
        <v>72</v>
      </c>
      <c r="B283" s="289">
        <v>233100</v>
      </c>
      <c r="C283" s="289">
        <f>C284</f>
        <v>0</v>
      </c>
      <c r="D283" s="289">
        <v>0</v>
      </c>
      <c r="E283" s="289">
        <f>B283-C283</f>
        <v>233100</v>
      </c>
      <c r="F283" s="10">
        <f t="shared" si="7"/>
        <v>0</v>
      </c>
      <c r="G283" s="9">
        <v>27953.64</v>
      </c>
      <c r="H283" s="119"/>
      <c r="I283" s="349"/>
      <c r="J283" s="119"/>
      <c r="K283" s="119"/>
      <c r="L283" s="119"/>
      <c r="M283" s="129"/>
    </row>
    <row r="284" spans="1:13" s="111" customFormat="1" ht="21" customHeight="1">
      <c r="A284" s="257" t="s">
        <v>346</v>
      </c>
      <c r="B284" s="290"/>
      <c r="C284" s="291"/>
      <c r="D284" s="291"/>
      <c r="E284" s="290"/>
      <c r="F284" s="47"/>
      <c r="G284" s="246"/>
      <c r="H284" s="119"/>
      <c r="I284" s="349"/>
      <c r="J284" s="119"/>
      <c r="K284" s="119"/>
      <c r="L284" s="119"/>
      <c r="M284" s="129"/>
    </row>
    <row r="285" spans="1:13" s="111" customFormat="1" ht="37.5" customHeight="1">
      <c r="A285" s="140" t="s">
        <v>86</v>
      </c>
      <c r="B285" s="294">
        <f>SUM(B283)</f>
        <v>233100</v>
      </c>
      <c r="C285" s="294">
        <f>SUM(C283)</f>
        <v>0</v>
      </c>
      <c r="D285" s="294">
        <f>SUM(D283)</f>
        <v>0</v>
      </c>
      <c r="E285" s="294">
        <f>B285-C285-D285</f>
        <v>233100</v>
      </c>
      <c r="F285" s="295">
        <f t="shared" si="7"/>
        <v>0</v>
      </c>
      <c r="G285" s="137">
        <v>186356.83000000002</v>
      </c>
      <c r="H285" s="119"/>
      <c r="I285" s="349"/>
      <c r="J285" s="119"/>
      <c r="K285" s="119"/>
      <c r="L285" s="119"/>
      <c r="M285" s="129"/>
    </row>
    <row r="286" spans="1:13" s="111" customFormat="1" ht="36" customHeight="1">
      <c r="A286" s="161" t="s">
        <v>348</v>
      </c>
      <c r="B286" s="159">
        <f>B285</f>
        <v>233100</v>
      </c>
      <c r="C286" s="159">
        <f>C285</f>
        <v>0</v>
      </c>
      <c r="D286" s="159">
        <f>D285</f>
        <v>0</v>
      </c>
      <c r="E286" s="233">
        <f>B286-C286</f>
        <v>233100</v>
      </c>
      <c r="F286" s="296">
        <f t="shared" si="7"/>
        <v>0</v>
      </c>
      <c r="G286" s="159">
        <v>186356.83000000002</v>
      </c>
      <c r="H286" s="119"/>
      <c r="I286" s="349"/>
      <c r="J286" s="119"/>
      <c r="K286" s="119"/>
      <c r="L286" s="119"/>
      <c r="M286" s="129"/>
    </row>
    <row r="287" spans="1:13" s="111" customFormat="1" ht="36" customHeight="1">
      <c r="A287" s="297" t="s">
        <v>45</v>
      </c>
      <c r="B287" s="158">
        <f>SUM(B122,B131,B147,B155,B167,B174,B178,B187,B191,B210,B219,B227,B235,B248,B253,B258,B269,B281,B286)</f>
        <v>94042501.18</v>
      </c>
      <c r="C287" s="158">
        <f>SUM(C122,C131,C147,C155,C167,C174,C178,C187,C191,C210,C219,C227,C235,C248,C253,C258,C269,C281,C286)</f>
        <v>11935084.980000002</v>
      </c>
      <c r="D287" s="158">
        <f>SUM(D122,D131,D147,D155,D167,D174,D178,D187,D191,D210,D219,D227,D235,D248,D253,D258,D269,D281,D286)</f>
        <v>528847</v>
      </c>
      <c r="E287" s="159">
        <f>B287-C287-D287</f>
        <v>81578569.2</v>
      </c>
      <c r="F287" s="160">
        <f t="shared" si="7"/>
        <v>13.25350966170464</v>
      </c>
      <c r="G287" s="159">
        <v>78667041.03</v>
      </c>
      <c r="H287" s="119"/>
      <c r="I287" s="349"/>
      <c r="J287" s="119"/>
      <c r="K287" s="119"/>
      <c r="L287" s="119"/>
      <c r="M287" s="129"/>
    </row>
    <row r="288" spans="1:13" s="206" customFormat="1" ht="15" customHeight="1">
      <c r="A288" s="207"/>
      <c r="B288" s="298" t="s">
        <v>91</v>
      </c>
      <c r="C288" s="298" t="s">
        <v>91</v>
      </c>
      <c r="D288" s="298"/>
      <c r="E288" s="299" t="s">
        <v>91</v>
      </c>
      <c r="F288" s="300"/>
      <c r="G288" s="299" t="s">
        <v>91</v>
      </c>
      <c r="H288" s="205"/>
      <c r="I288" s="358"/>
      <c r="J288" s="205"/>
      <c r="K288" s="205"/>
      <c r="L288" s="205"/>
      <c r="M288" s="205"/>
    </row>
    <row r="289" spans="1:13" s="206" customFormat="1" ht="15" customHeight="1">
      <c r="A289" s="207"/>
      <c r="B289" s="208">
        <f>SUM(B11,B18,B24,B32,B39,B56,B67,B99,B101,B107,B114,B121,B147,B155,B167,B174,B187,B269)</f>
        <v>4994500</v>
      </c>
      <c r="C289" s="208">
        <f>SUM(C11,C18,C24,C30,C32,C39,C56,C67,C99,C101,C107,C114,C121,C147,C155,C167,C174,C187,C269)</f>
        <v>799417.64</v>
      </c>
      <c r="D289" s="208"/>
      <c r="E289" s="209">
        <f>B289-C289</f>
        <v>4195082.36</v>
      </c>
      <c r="F289" s="210">
        <f>C289/B289*100</f>
        <v>16.00595935529082</v>
      </c>
      <c r="G289" s="209">
        <v>3343816.5100000002</v>
      </c>
      <c r="H289" s="205"/>
      <c r="I289" s="205"/>
      <c r="J289" s="205"/>
      <c r="K289" s="205"/>
      <c r="L289" s="205"/>
      <c r="M289" s="205"/>
    </row>
    <row r="290" spans="1:13" s="206" customFormat="1" ht="12.75" customHeight="1">
      <c r="A290" s="207"/>
      <c r="B290" s="211" t="s">
        <v>133</v>
      </c>
      <c r="C290" s="211" t="s">
        <v>133</v>
      </c>
      <c r="D290" s="211"/>
      <c r="E290" s="212" t="s">
        <v>133</v>
      </c>
      <c r="F290" s="210"/>
      <c r="G290" s="212" t="s">
        <v>133</v>
      </c>
      <c r="H290" s="205"/>
      <c r="I290" s="205"/>
      <c r="J290" s="205"/>
      <c r="K290" s="205"/>
      <c r="L290" s="205"/>
      <c r="M290" s="205"/>
    </row>
    <row r="291" spans="1:13" s="206" customFormat="1" ht="15" customHeight="1">
      <c r="A291" s="207"/>
      <c r="B291" s="208">
        <f>SUM(B13,B20,B34,B41,B189,B212,B216,B221,B224,B229,B232,B250,B255,B281,B286)</f>
        <v>2960500</v>
      </c>
      <c r="C291" s="208">
        <f>SUM(C13,C20,C34,C41,C189,C212,C216,C221,C224,C229,C232,C250,C255,C281,C286)</f>
        <v>58651.96</v>
      </c>
      <c r="D291" s="208"/>
      <c r="E291" s="209">
        <f>B291-C291</f>
        <v>2901848.04</v>
      </c>
      <c r="F291" s="210">
        <f>C291/B291*100</f>
        <v>1.9811504813376117</v>
      </c>
      <c r="G291" s="209">
        <v>1846895.6300000001</v>
      </c>
      <c r="H291" s="205"/>
      <c r="I291" s="205"/>
      <c r="J291" s="205"/>
      <c r="K291" s="205"/>
      <c r="L291" s="205"/>
      <c r="M291" s="205"/>
    </row>
    <row r="292" spans="1:13" s="206" customFormat="1" ht="15" customHeight="1">
      <c r="A292" s="213"/>
      <c r="B292" s="211" t="s">
        <v>92</v>
      </c>
      <c r="C292" s="211" t="s">
        <v>92</v>
      </c>
      <c r="D292" s="211"/>
      <c r="E292" s="212" t="s">
        <v>92</v>
      </c>
      <c r="F292" s="239"/>
      <c r="G292" s="212" t="s">
        <v>92</v>
      </c>
      <c r="H292" s="205"/>
      <c r="I292" s="205"/>
      <c r="J292" s="205"/>
      <c r="K292" s="205"/>
      <c r="L292" s="205"/>
      <c r="M292" s="205"/>
    </row>
    <row r="293" spans="1:13" s="206" customFormat="1" ht="15" customHeight="1">
      <c r="A293" s="213"/>
      <c r="B293" s="208">
        <f>SUM(B176,B214,B217,B222,B225,B230,B233,B251,B256)</f>
        <v>26256162</v>
      </c>
      <c r="C293" s="208">
        <f>SUM(C176,C214,C217,C222,C225,C230,C233,C251,C256)</f>
        <v>0</v>
      </c>
      <c r="D293" s="208"/>
      <c r="E293" s="209">
        <f>B293-C293</f>
        <v>26256162</v>
      </c>
      <c r="F293" s="210">
        <f>C293/B293*100</f>
        <v>0</v>
      </c>
      <c r="G293" s="209">
        <v>13503127.870000001</v>
      </c>
      <c r="H293" s="205"/>
      <c r="I293" s="205"/>
      <c r="J293" s="205"/>
      <c r="K293" s="205"/>
      <c r="L293" s="205"/>
      <c r="M293" s="205"/>
    </row>
    <row r="294" spans="1:13" s="206" customFormat="1" ht="15" customHeight="1">
      <c r="A294" s="207"/>
      <c r="B294" s="211" t="s">
        <v>112</v>
      </c>
      <c r="C294" s="211" t="s">
        <v>112</v>
      </c>
      <c r="D294" s="211"/>
      <c r="E294" s="212" t="s">
        <v>112</v>
      </c>
      <c r="F294" s="210"/>
      <c r="G294" s="212" t="s">
        <v>112</v>
      </c>
      <c r="H294" s="205"/>
      <c r="I294" s="205"/>
      <c r="J294" s="205"/>
      <c r="K294" s="205"/>
      <c r="L294" s="205"/>
      <c r="M294" s="205"/>
    </row>
    <row r="295" spans="1:13" s="206" customFormat="1" ht="15" customHeight="1">
      <c r="A295" s="207"/>
      <c r="B295" s="211" t="s">
        <v>416</v>
      </c>
      <c r="C295" s="211"/>
      <c r="D295" s="211"/>
      <c r="E295" s="212"/>
      <c r="F295" s="210"/>
      <c r="G295" s="212"/>
      <c r="H295" s="205"/>
      <c r="I295" s="205"/>
      <c r="J295" s="205"/>
      <c r="K295" s="205"/>
      <c r="L295" s="205"/>
      <c r="M295" s="205"/>
    </row>
    <row r="296" spans="1:13" s="215" customFormat="1" ht="15" customHeight="1">
      <c r="A296" s="207"/>
      <c r="B296" s="208">
        <f>SUM(B129,B202,B246)</f>
        <v>16745420.18</v>
      </c>
      <c r="C296" s="208">
        <f>SUM(C210)</f>
        <v>0</v>
      </c>
      <c r="D296" s="208"/>
      <c r="E296" s="209">
        <f>B296+B298-C296</f>
        <v>16895420.18</v>
      </c>
      <c r="F296" s="210">
        <f>SUM(C296/(B296+B298)*100)</f>
        <v>0</v>
      </c>
      <c r="G296" s="209">
        <v>203147.53</v>
      </c>
      <c r="H296" s="214"/>
      <c r="I296" s="214"/>
      <c r="J296" s="214"/>
      <c r="K296" s="214"/>
      <c r="L296" s="214"/>
      <c r="M296" s="214"/>
    </row>
    <row r="297" spans="1:13" s="215" customFormat="1" ht="15" customHeight="1">
      <c r="A297" s="207"/>
      <c r="B297" s="211" t="s">
        <v>147</v>
      </c>
      <c r="C297" s="208"/>
      <c r="D297" s="208"/>
      <c r="E297" s="209"/>
      <c r="F297" s="210"/>
      <c r="G297" s="209"/>
      <c r="H297" s="214"/>
      <c r="I297" s="214"/>
      <c r="J297" s="214"/>
      <c r="K297" s="214"/>
      <c r="L297" s="214"/>
      <c r="M297" s="214"/>
    </row>
    <row r="298" spans="1:13" s="215" customFormat="1" ht="15" customHeight="1">
      <c r="A298" s="207"/>
      <c r="B298" s="208">
        <f>SUM(B193,B197,B200,B204,B207,B209)</f>
        <v>150000</v>
      </c>
      <c r="C298" s="208"/>
      <c r="D298" s="208"/>
      <c r="E298" s="208"/>
      <c r="F298" s="210">
        <f>SUM(C298/(B298+B302)*100)</f>
        <v>0</v>
      </c>
      <c r="G298" s="209"/>
      <c r="H298" s="214"/>
      <c r="I298" s="214"/>
      <c r="J298" s="214"/>
      <c r="K298" s="214"/>
      <c r="L298" s="214"/>
      <c r="M298" s="214"/>
    </row>
    <row r="299" spans="1:13" s="215" customFormat="1" ht="15" customHeight="1">
      <c r="A299" s="207"/>
      <c r="B299" s="211" t="s">
        <v>255</v>
      </c>
      <c r="C299" s="211" t="s">
        <v>255</v>
      </c>
      <c r="D299" s="211"/>
      <c r="E299" s="211" t="s">
        <v>255</v>
      </c>
      <c r="F299" s="210"/>
      <c r="G299" s="211" t="s">
        <v>255</v>
      </c>
      <c r="H299" s="214"/>
      <c r="I299" s="214"/>
      <c r="J299" s="214"/>
      <c r="K299" s="214"/>
      <c r="L299" s="214"/>
      <c r="M299" s="214"/>
    </row>
    <row r="300" spans="1:13" s="215" customFormat="1" ht="15" customHeight="1">
      <c r="A300" s="207"/>
      <c r="B300" s="208">
        <v>0</v>
      </c>
      <c r="C300" s="208">
        <v>0</v>
      </c>
      <c r="D300" s="208"/>
      <c r="E300" s="208">
        <f>B300-C300</f>
        <v>0</v>
      </c>
      <c r="F300" s="210"/>
      <c r="G300" s="209">
        <v>232058.29</v>
      </c>
      <c r="H300" s="214"/>
      <c r="I300" s="214"/>
      <c r="J300" s="214"/>
      <c r="K300" s="214"/>
      <c r="L300" s="214"/>
      <c r="M300" s="214"/>
    </row>
    <row r="301" spans="1:13" s="206" customFormat="1" ht="15" customHeight="1">
      <c r="A301" s="207"/>
      <c r="B301" s="211" t="s">
        <v>131</v>
      </c>
      <c r="C301" s="211" t="s">
        <v>131</v>
      </c>
      <c r="D301" s="211"/>
      <c r="E301" s="212" t="s">
        <v>131</v>
      </c>
      <c r="F301" s="210"/>
      <c r="G301" s="212" t="s">
        <v>131</v>
      </c>
      <c r="H301" s="205"/>
      <c r="I301" s="205"/>
      <c r="J301" s="205"/>
      <c r="K301" s="205"/>
      <c r="L301" s="205"/>
      <c r="M301" s="205"/>
    </row>
    <row r="302" spans="1:13" s="206" customFormat="1" ht="15" customHeight="1">
      <c r="A302" s="207"/>
      <c r="B302" s="208">
        <v>0</v>
      </c>
      <c r="C302" s="208">
        <v>0</v>
      </c>
      <c r="D302" s="208"/>
      <c r="E302" s="209">
        <v>0</v>
      </c>
      <c r="F302" s="210"/>
      <c r="G302" s="209">
        <v>0</v>
      </c>
      <c r="H302" s="205"/>
      <c r="I302" s="205"/>
      <c r="J302" s="205"/>
      <c r="K302" s="205"/>
      <c r="L302" s="205"/>
      <c r="M302" s="205"/>
    </row>
    <row r="303" spans="1:13" s="206" customFormat="1" ht="15" customHeight="1">
      <c r="A303" s="216"/>
      <c r="B303" s="211" t="s">
        <v>93</v>
      </c>
      <c r="C303" s="211" t="s">
        <v>93</v>
      </c>
      <c r="D303" s="211"/>
      <c r="E303" s="212" t="s">
        <v>93</v>
      </c>
      <c r="F303" s="210"/>
      <c r="G303" s="212" t="s">
        <v>93</v>
      </c>
      <c r="H303" s="205"/>
      <c r="I303" s="205"/>
      <c r="J303" s="205"/>
      <c r="K303" s="205"/>
      <c r="L303" s="205"/>
      <c r="M303" s="205"/>
    </row>
    <row r="304" spans="1:13" s="206" customFormat="1" ht="15" customHeight="1">
      <c r="A304" s="216"/>
      <c r="B304" s="208">
        <f>SUM(B244,B126)</f>
        <v>42935919</v>
      </c>
      <c r="C304" s="208">
        <f>SUM(C248,C124)</f>
        <v>11077015.38</v>
      </c>
      <c r="D304" s="208"/>
      <c r="E304" s="209">
        <f>B304+B307-C304</f>
        <v>31858903.619999997</v>
      </c>
      <c r="F304" s="210">
        <f>SUM(C304/(B304+B307)*100)</f>
        <v>25.798947915846405</v>
      </c>
      <c r="G304" s="209">
        <v>59537995.2</v>
      </c>
      <c r="H304" s="205"/>
      <c r="I304" s="205"/>
      <c r="J304" s="205"/>
      <c r="K304" s="205"/>
      <c r="L304" s="205"/>
      <c r="M304" s="205"/>
    </row>
    <row r="305" spans="1:13" s="206" customFormat="1" ht="15" customHeight="1">
      <c r="A305" s="216"/>
      <c r="B305" s="211" t="s">
        <v>94</v>
      </c>
      <c r="C305" s="211"/>
      <c r="D305" s="211"/>
      <c r="E305" s="212"/>
      <c r="F305" s="210"/>
      <c r="G305" s="212"/>
      <c r="H305" s="205"/>
      <c r="I305" s="205"/>
      <c r="J305" s="205"/>
      <c r="K305" s="205"/>
      <c r="L305" s="205"/>
      <c r="M305" s="205"/>
    </row>
    <row r="306" spans="1:13" s="206" customFormat="1" ht="15" customHeight="1">
      <c r="A306" s="216"/>
      <c r="B306" s="211" t="s">
        <v>417</v>
      </c>
      <c r="C306" s="211"/>
      <c r="D306" s="211"/>
      <c r="E306" s="212"/>
      <c r="F306" s="210"/>
      <c r="G306" s="212"/>
      <c r="H306" s="205"/>
      <c r="I306" s="205"/>
      <c r="J306" s="205"/>
      <c r="K306" s="205"/>
      <c r="L306" s="205"/>
      <c r="M306" s="205"/>
    </row>
    <row r="307" spans="1:13" s="206" customFormat="1" ht="15" customHeight="1">
      <c r="A307" s="217"/>
      <c r="B307" s="218">
        <v>0</v>
      </c>
      <c r="C307" s="218"/>
      <c r="D307" s="218"/>
      <c r="E307" s="219"/>
      <c r="F307" s="220"/>
      <c r="G307" s="219"/>
      <c r="H307" s="205"/>
      <c r="I307" s="205"/>
      <c r="J307" s="205"/>
      <c r="K307" s="205"/>
      <c r="L307" s="205"/>
      <c r="M307" s="205"/>
    </row>
    <row r="308" spans="2:12" ht="15.75">
      <c r="B308" s="3"/>
      <c r="H308" s="119"/>
      <c r="I308" s="119"/>
      <c r="J308" s="119"/>
      <c r="K308" s="119"/>
      <c r="L308" s="119"/>
    </row>
    <row r="309" spans="1:12" s="129" customFormat="1" ht="15.75">
      <c r="A309" s="195"/>
      <c r="B309" s="94">
        <f>SUM(B289+B291+B293+B296+B298+B302+B304+B307+B300)</f>
        <v>94042501.18</v>
      </c>
      <c r="C309" s="94">
        <f>SUM(C289+C291+C293+C296+C298+C302+C304+C307+C300)</f>
        <v>11935084.98</v>
      </c>
      <c r="D309" s="94">
        <f>SUM(D289+D291+D293+D296+D298+D302+D304+D307+D300)</f>
        <v>0</v>
      </c>
      <c r="E309" s="94">
        <f>SUM(E289+E291+E293+E296+E298+E302+E304+E307+E300)</f>
        <v>82107416.19999999</v>
      </c>
      <c r="F309" s="94"/>
      <c r="G309" s="94">
        <v>78667041.03000002</v>
      </c>
      <c r="H309" s="119"/>
      <c r="I309" s="119"/>
      <c r="J309" s="119"/>
      <c r="K309" s="119"/>
      <c r="L309" s="119"/>
    </row>
    <row r="310" spans="1:12" s="129" customFormat="1" ht="15.75">
      <c r="A310" s="195"/>
      <c r="B310" s="3"/>
      <c r="C310" s="2"/>
      <c r="D310" s="2"/>
      <c r="E310" s="2"/>
      <c r="F310" s="196"/>
      <c r="G310" s="197"/>
      <c r="H310" s="119"/>
      <c r="I310" s="119"/>
      <c r="J310" s="119"/>
      <c r="K310" s="119"/>
      <c r="L310" s="119"/>
    </row>
    <row r="311" spans="1:12" s="129" customFormat="1" ht="15.75">
      <c r="A311" s="195"/>
      <c r="B311" s="3"/>
      <c r="C311" s="2"/>
      <c r="D311" s="2"/>
      <c r="E311" s="2"/>
      <c r="F311" s="196"/>
      <c r="G311" s="197"/>
      <c r="H311" s="119"/>
      <c r="I311" s="119"/>
      <c r="J311" s="119"/>
      <c r="K311" s="119"/>
      <c r="L311" s="119"/>
    </row>
    <row r="312" spans="1:12" s="129" customFormat="1" ht="15.75">
      <c r="A312" s="195"/>
      <c r="B312" s="94"/>
      <c r="C312" s="2"/>
      <c r="D312" s="2"/>
      <c r="E312" s="2"/>
      <c r="F312" s="196"/>
      <c r="G312" s="197"/>
      <c r="H312" s="119"/>
      <c r="I312" s="119"/>
      <c r="J312" s="119"/>
      <c r="K312" s="119"/>
      <c r="L312" s="119"/>
    </row>
    <row r="313" spans="1:12" s="129" customFormat="1" ht="15.75">
      <c r="A313" s="195"/>
      <c r="B313" s="3"/>
      <c r="C313" s="2"/>
      <c r="D313" s="2"/>
      <c r="E313" s="2"/>
      <c r="F313" s="196"/>
      <c r="G313" s="197"/>
      <c r="H313" s="119"/>
      <c r="I313" s="119"/>
      <c r="J313" s="119"/>
      <c r="K313" s="119"/>
      <c r="L313" s="119"/>
    </row>
    <row r="314" spans="1:12" s="129" customFormat="1" ht="15.75">
      <c r="A314" s="195"/>
      <c r="B314" s="3"/>
      <c r="C314" s="2"/>
      <c r="D314" s="2"/>
      <c r="E314" s="2"/>
      <c r="F314" s="196"/>
      <c r="G314" s="197"/>
      <c r="H314" s="119"/>
      <c r="I314" s="119"/>
      <c r="J314" s="119"/>
      <c r="K314" s="119"/>
      <c r="L314" s="119"/>
    </row>
    <row r="315" spans="1:12" s="129" customFormat="1" ht="15.75">
      <c r="A315" s="195"/>
      <c r="B315" s="3"/>
      <c r="C315" s="2"/>
      <c r="D315" s="2"/>
      <c r="E315" s="2"/>
      <c r="F315" s="196"/>
      <c r="G315" s="197"/>
      <c r="H315" s="119"/>
      <c r="I315" s="119"/>
      <c r="J315" s="119"/>
      <c r="K315" s="119"/>
      <c r="L315" s="119"/>
    </row>
    <row r="316" spans="1:12" s="129" customFormat="1" ht="15.75">
      <c r="A316" s="195"/>
      <c r="B316" s="3"/>
      <c r="C316" s="2"/>
      <c r="D316" s="2"/>
      <c r="E316" s="2"/>
      <c r="F316" s="196"/>
      <c r="G316" s="197"/>
      <c r="H316" s="119"/>
      <c r="I316" s="119"/>
      <c r="J316" s="119"/>
      <c r="K316" s="119"/>
      <c r="L316" s="119"/>
    </row>
    <row r="317" spans="1:12" s="129" customFormat="1" ht="15.75">
      <c r="A317" s="195"/>
      <c r="B317" s="3"/>
      <c r="C317" s="2"/>
      <c r="D317" s="2"/>
      <c r="E317" s="2"/>
      <c r="F317" s="196"/>
      <c r="G317" s="197"/>
      <c r="H317" s="119"/>
      <c r="I317" s="119"/>
      <c r="J317" s="119"/>
      <c r="K317" s="119"/>
      <c r="L317" s="119"/>
    </row>
    <row r="318" spans="1:12" s="129" customFormat="1" ht="15.75">
      <c r="A318" s="195"/>
      <c r="B318" s="3"/>
      <c r="C318" s="2"/>
      <c r="D318" s="2"/>
      <c r="E318" s="2"/>
      <c r="F318" s="196"/>
      <c r="G318" s="197"/>
      <c r="H318" s="119"/>
      <c r="I318" s="119"/>
      <c r="J318" s="119"/>
      <c r="K318" s="119"/>
      <c r="L318" s="119"/>
    </row>
    <row r="319" spans="1:12" s="129" customFormat="1" ht="15.75">
      <c r="A319" s="195"/>
      <c r="B319" s="3"/>
      <c r="C319" s="2"/>
      <c r="D319" s="2"/>
      <c r="E319" s="2"/>
      <c r="F319" s="196"/>
      <c r="G319" s="197"/>
      <c r="H319" s="119"/>
      <c r="I319" s="119"/>
      <c r="J319" s="119"/>
      <c r="K319" s="119"/>
      <c r="L319" s="119"/>
    </row>
    <row r="320" spans="1:12" s="129" customFormat="1" ht="15.75">
      <c r="A320" s="195"/>
      <c r="B320" s="3"/>
      <c r="C320" s="2"/>
      <c r="D320" s="2"/>
      <c r="E320" s="2"/>
      <c r="F320" s="196"/>
      <c r="G320" s="197"/>
      <c r="H320" s="119"/>
      <c r="I320" s="119"/>
      <c r="J320" s="119"/>
      <c r="K320" s="119"/>
      <c r="L320" s="119"/>
    </row>
    <row r="321" spans="1:12" s="129" customFormat="1" ht="15.75">
      <c r="A321" s="195"/>
      <c r="B321" s="3"/>
      <c r="C321" s="2"/>
      <c r="D321" s="2"/>
      <c r="E321" s="2"/>
      <c r="F321" s="196"/>
      <c r="G321" s="197"/>
      <c r="H321" s="119"/>
      <c r="I321" s="119"/>
      <c r="J321" s="119"/>
      <c r="K321" s="119"/>
      <c r="L321" s="119"/>
    </row>
    <row r="322" spans="1:12" s="129" customFormat="1" ht="15.75">
      <c r="A322" s="195"/>
      <c r="B322" s="3"/>
      <c r="C322" s="2"/>
      <c r="D322" s="2"/>
      <c r="E322" s="2"/>
      <c r="F322" s="196"/>
      <c r="G322" s="197"/>
      <c r="H322" s="119"/>
      <c r="I322" s="119"/>
      <c r="J322" s="119"/>
      <c r="K322" s="119"/>
      <c r="L322" s="119"/>
    </row>
    <row r="323" spans="1:12" s="129" customFormat="1" ht="15.75">
      <c r="A323" s="195"/>
      <c r="B323" s="3"/>
      <c r="C323" s="2"/>
      <c r="D323" s="2"/>
      <c r="E323" s="2"/>
      <c r="F323" s="196"/>
      <c r="G323" s="197"/>
      <c r="H323" s="119"/>
      <c r="I323" s="119"/>
      <c r="J323" s="119"/>
      <c r="K323" s="119"/>
      <c r="L323" s="119"/>
    </row>
    <row r="324" spans="1:12" s="129" customFormat="1" ht="15.75">
      <c r="A324" s="195"/>
      <c r="B324" s="3"/>
      <c r="C324" s="2"/>
      <c r="D324" s="2"/>
      <c r="E324" s="2"/>
      <c r="F324" s="196"/>
      <c r="G324" s="197"/>
      <c r="H324" s="119"/>
      <c r="I324" s="119"/>
      <c r="J324" s="119"/>
      <c r="K324" s="119"/>
      <c r="L324" s="119"/>
    </row>
    <row r="325" spans="1:12" s="129" customFormat="1" ht="15.75">
      <c r="A325" s="195"/>
      <c r="B325" s="3"/>
      <c r="C325" s="2"/>
      <c r="D325" s="2"/>
      <c r="E325" s="2"/>
      <c r="F325" s="196"/>
      <c r="G325" s="197"/>
      <c r="H325" s="119"/>
      <c r="I325" s="119"/>
      <c r="J325" s="119"/>
      <c r="K325" s="119"/>
      <c r="L325" s="119"/>
    </row>
    <row r="326" spans="1:12" s="129" customFormat="1" ht="15.75">
      <c r="A326" s="195"/>
      <c r="B326" s="3"/>
      <c r="C326" s="2"/>
      <c r="D326" s="2"/>
      <c r="E326" s="2"/>
      <c r="F326" s="196"/>
      <c r="G326" s="197"/>
      <c r="H326" s="119"/>
      <c r="I326" s="119"/>
      <c r="J326" s="119"/>
      <c r="K326" s="119"/>
      <c r="L326" s="119"/>
    </row>
    <row r="327" spans="1:12" s="129" customFormat="1" ht="15.75">
      <c r="A327" s="195"/>
      <c r="B327" s="3"/>
      <c r="C327" s="2"/>
      <c r="D327" s="2"/>
      <c r="E327" s="2"/>
      <c r="F327" s="196"/>
      <c r="G327" s="197"/>
      <c r="H327" s="119"/>
      <c r="I327" s="119"/>
      <c r="J327" s="119"/>
      <c r="K327" s="119"/>
      <c r="L327" s="119"/>
    </row>
    <row r="328" spans="1:12" s="129" customFormat="1" ht="15.75">
      <c r="A328" s="195"/>
      <c r="B328" s="3"/>
      <c r="C328" s="2"/>
      <c r="D328" s="2"/>
      <c r="E328" s="2"/>
      <c r="F328" s="196"/>
      <c r="G328" s="197"/>
      <c r="H328" s="119"/>
      <c r="I328" s="119"/>
      <c r="J328" s="119"/>
      <c r="K328" s="119"/>
      <c r="L328" s="119"/>
    </row>
    <row r="329" spans="1:12" s="129" customFormat="1" ht="15.75">
      <c r="A329" s="195"/>
      <c r="B329" s="3"/>
      <c r="C329" s="2"/>
      <c r="D329" s="2"/>
      <c r="E329" s="2"/>
      <c r="F329" s="196"/>
      <c r="G329" s="197"/>
      <c r="H329" s="119"/>
      <c r="I329" s="119"/>
      <c r="J329" s="119"/>
      <c r="K329" s="119"/>
      <c r="L329" s="119"/>
    </row>
    <row r="330" spans="1:12" s="129" customFormat="1" ht="15.75">
      <c r="A330" s="195"/>
      <c r="B330" s="3"/>
      <c r="C330" s="2"/>
      <c r="D330" s="2"/>
      <c r="E330" s="2"/>
      <c r="F330" s="196"/>
      <c r="G330" s="197"/>
      <c r="H330" s="119"/>
      <c r="I330" s="119"/>
      <c r="J330" s="119"/>
      <c r="K330" s="119"/>
      <c r="L330" s="119"/>
    </row>
    <row r="331" spans="1:12" s="129" customFormat="1" ht="15.75">
      <c r="A331" s="195"/>
      <c r="B331" s="3"/>
      <c r="C331" s="2"/>
      <c r="D331" s="2"/>
      <c r="E331" s="2"/>
      <c r="F331" s="196"/>
      <c r="G331" s="197"/>
      <c r="H331" s="119"/>
      <c r="I331" s="119"/>
      <c r="J331" s="119"/>
      <c r="K331" s="119"/>
      <c r="L331" s="119"/>
    </row>
    <row r="332" spans="1:12" s="129" customFormat="1" ht="15.75">
      <c r="A332" s="195"/>
      <c r="B332" s="3"/>
      <c r="C332" s="2"/>
      <c r="D332" s="2"/>
      <c r="E332" s="2"/>
      <c r="F332" s="196"/>
      <c r="G332" s="197"/>
      <c r="H332" s="119"/>
      <c r="I332" s="119"/>
      <c r="J332" s="119"/>
      <c r="K332" s="119"/>
      <c r="L332" s="119"/>
    </row>
    <row r="333" spans="1:12" s="129" customFormat="1" ht="15.75">
      <c r="A333" s="195"/>
      <c r="B333" s="3"/>
      <c r="C333" s="2"/>
      <c r="D333" s="2"/>
      <c r="E333" s="2"/>
      <c r="F333" s="196"/>
      <c r="G333" s="197"/>
      <c r="H333" s="119"/>
      <c r="I333" s="119"/>
      <c r="J333" s="119"/>
      <c r="K333" s="119"/>
      <c r="L333" s="119"/>
    </row>
    <row r="334" spans="1:12" s="129" customFormat="1" ht="15.75">
      <c r="A334" s="195"/>
      <c r="B334" s="3"/>
      <c r="C334" s="2"/>
      <c r="D334" s="2"/>
      <c r="E334" s="2"/>
      <c r="F334" s="196"/>
      <c r="G334" s="197"/>
      <c r="H334" s="119"/>
      <c r="I334" s="119"/>
      <c r="J334" s="119"/>
      <c r="K334" s="119"/>
      <c r="L334" s="119"/>
    </row>
    <row r="335" spans="1:12" s="129" customFormat="1" ht="15.75">
      <c r="A335" s="195"/>
      <c r="B335" s="3"/>
      <c r="C335" s="2"/>
      <c r="D335" s="2"/>
      <c r="E335" s="2"/>
      <c r="F335" s="196"/>
      <c r="G335" s="197"/>
      <c r="H335" s="119"/>
      <c r="I335" s="119"/>
      <c r="J335" s="119"/>
      <c r="K335" s="119"/>
      <c r="L335" s="119"/>
    </row>
    <row r="336" spans="1:12" s="129" customFormat="1" ht="15.75">
      <c r="A336" s="195"/>
      <c r="B336" s="3"/>
      <c r="C336" s="2"/>
      <c r="D336" s="2"/>
      <c r="E336" s="2"/>
      <c r="F336" s="196"/>
      <c r="G336" s="197"/>
      <c r="H336" s="119"/>
      <c r="I336" s="119"/>
      <c r="J336" s="119"/>
      <c r="K336" s="119"/>
      <c r="L336" s="119"/>
    </row>
    <row r="337" spans="1:12" s="129" customFormat="1" ht="15.75">
      <c r="A337" s="195"/>
      <c r="B337" s="3"/>
      <c r="C337" s="2"/>
      <c r="D337" s="2"/>
      <c r="E337" s="2"/>
      <c r="F337" s="196"/>
      <c r="G337" s="197"/>
      <c r="H337" s="119"/>
      <c r="I337" s="119"/>
      <c r="J337" s="119"/>
      <c r="K337" s="119"/>
      <c r="L337" s="119"/>
    </row>
    <row r="338" spans="1:12" s="129" customFormat="1" ht="15.75">
      <c r="A338" s="195"/>
      <c r="B338" s="3"/>
      <c r="C338" s="2"/>
      <c r="D338" s="2"/>
      <c r="E338" s="2"/>
      <c r="F338" s="196"/>
      <c r="G338" s="197"/>
      <c r="H338" s="119"/>
      <c r="I338" s="119"/>
      <c r="J338" s="119"/>
      <c r="K338" s="119"/>
      <c r="L338" s="119"/>
    </row>
    <row r="339" spans="1:12" s="129" customFormat="1" ht="15.75">
      <c r="A339" s="195"/>
      <c r="B339" s="3"/>
      <c r="C339" s="2"/>
      <c r="D339" s="2"/>
      <c r="E339" s="2"/>
      <c r="F339" s="196"/>
      <c r="G339" s="197"/>
      <c r="H339" s="119"/>
      <c r="I339" s="119"/>
      <c r="J339" s="119"/>
      <c r="K339" s="119"/>
      <c r="L339" s="119"/>
    </row>
    <row r="340" spans="1:7" s="129" customFormat="1" ht="15.75">
      <c r="A340" s="195"/>
      <c r="B340" s="3"/>
      <c r="C340" s="2"/>
      <c r="D340" s="2"/>
      <c r="E340" s="2"/>
      <c r="F340" s="196"/>
      <c r="G340" s="197"/>
    </row>
    <row r="341" spans="1:13" s="60" customFormat="1" ht="15.75">
      <c r="A341" s="195"/>
      <c r="B341" s="3"/>
      <c r="C341" s="2"/>
      <c r="D341" s="2"/>
      <c r="E341" s="2"/>
      <c r="F341" s="196"/>
      <c r="G341" s="197"/>
      <c r="H341" s="129"/>
      <c r="I341" s="129"/>
      <c r="J341" s="129"/>
      <c r="K341" s="129"/>
      <c r="L341" s="129"/>
      <c r="M341" s="129"/>
    </row>
    <row r="342" spans="1:13" s="60" customFormat="1" ht="15.75">
      <c r="A342" s="195"/>
      <c r="B342" s="3"/>
      <c r="C342" s="2"/>
      <c r="D342" s="2"/>
      <c r="E342" s="2"/>
      <c r="F342" s="196"/>
      <c r="G342" s="197"/>
      <c r="H342" s="129"/>
      <c r="I342" s="129"/>
      <c r="J342" s="129"/>
      <c r="K342" s="129"/>
      <c r="L342" s="129"/>
      <c r="M342" s="129"/>
    </row>
    <row r="343" spans="1:13" s="60" customFormat="1" ht="15.75">
      <c r="A343" s="195"/>
      <c r="B343" s="3"/>
      <c r="C343" s="2"/>
      <c r="D343" s="2"/>
      <c r="E343" s="2"/>
      <c r="F343" s="196"/>
      <c r="G343" s="197"/>
      <c r="H343" s="129"/>
      <c r="I343" s="129"/>
      <c r="J343" s="129"/>
      <c r="K343" s="129"/>
      <c r="L343" s="129"/>
      <c r="M343" s="129"/>
    </row>
    <row r="344" spans="1:13" s="60" customFormat="1" ht="15.75">
      <c r="A344" s="195"/>
      <c r="B344" s="3"/>
      <c r="C344" s="2"/>
      <c r="D344" s="2"/>
      <c r="E344" s="2"/>
      <c r="F344" s="196"/>
      <c r="G344" s="197"/>
      <c r="H344" s="129"/>
      <c r="I344" s="129"/>
      <c r="J344" s="129"/>
      <c r="K344" s="129"/>
      <c r="L344" s="129"/>
      <c r="M344" s="129"/>
    </row>
    <row r="345" spans="1:13" s="60" customFormat="1" ht="15.75">
      <c r="A345" s="195"/>
      <c r="B345" s="3"/>
      <c r="C345" s="2"/>
      <c r="D345" s="2"/>
      <c r="E345" s="2"/>
      <c r="F345" s="196"/>
      <c r="G345" s="197"/>
      <c r="H345" s="129"/>
      <c r="I345" s="129"/>
      <c r="J345" s="129"/>
      <c r="K345" s="129"/>
      <c r="L345" s="129"/>
      <c r="M345" s="129"/>
    </row>
    <row r="346" spans="1:13" s="60" customFormat="1" ht="15.75">
      <c r="A346" s="195"/>
      <c r="B346" s="3"/>
      <c r="C346" s="2"/>
      <c r="D346" s="2"/>
      <c r="E346" s="2"/>
      <c r="F346" s="196"/>
      <c r="G346" s="197"/>
      <c r="H346" s="129"/>
      <c r="I346" s="129"/>
      <c r="J346" s="129"/>
      <c r="K346" s="129"/>
      <c r="L346" s="129"/>
      <c r="M346" s="129"/>
    </row>
    <row r="347" spans="1:13" s="60" customFormat="1" ht="15.75">
      <c r="A347" s="195"/>
      <c r="B347" s="3"/>
      <c r="C347" s="2"/>
      <c r="D347" s="2"/>
      <c r="E347" s="2"/>
      <c r="F347" s="196"/>
      <c r="G347" s="197"/>
      <c r="H347" s="129"/>
      <c r="I347" s="129"/>
      <c r="J347" s="129"/>
      <c r="K347" s="129"/>
      <c r="L347" s="129"/>
      <c r="M347" s="129"/>
    </row>
    <row r="348" spans="1:13" s="60" customFormat="1" ht="15.75">
      <c r="A348" s="195"/>
      <c r="B348" s="3"/>
      <c r="C348" s="2"/>
      <c r="D348" s="2"/>
      <c r="E348" s="2"/>
      <c r="F348" s="196"/>
      <c r="G348" s="197"/>
      <c r="H348" s="129"/>
      <c r="I348" s="129"/>
      <c r="J348" s="129"/>
      <c r="K348" s="129"/>
      <c r="L348" s="129"/>
      <c r="M348" s="129"/>
    </row>
    <row r="349" spans="1:13" s="60" customFormat="1" ht="15.75">
      <c r="A349" s="195"/>
      <c r="B349" s="3"/>
      <c r="C349" s="2"/>
      <c r="D349" s="2"/>
      <c r="E349" s="2"/>
      <c r="F349" s="196"/>
      <c r="G349" s="197"/>
      <c r="H349" s="129"/>
      <c r="I349" s="129"/>
      <c r="J349" s="129"/>
      <c r="K349" s="129"/>
      <c r="L349" s="129"/>
      <c r="M349" s="129"/>
    </row>
    <row r="350" spans="1:13" s="60" customFormat="1" ht="15.75">
      <c r="A350" s="195"/>
      <c r="B350" s="3"/>
      <c r="C350" s="2"/>
      <c r="D350" s="2"/>
      <c r="E350" s="2"/>
      <c r="F350" s="196"/>
      <c r="G350" s="197"/>
      <c r="H350" s="129"/>
      <c r="I350" s="129"/>
      <c r="J350" s="129"/>
      <c r="K350" s="129"/>
      <c r="L350" s="129"/>
      <c r="M350" s="129"/>
    </row>
    <row r="351" spans="1:13" s="60" customFormat="1" ht="15.75">
      <c r="A351" s="195"/>
      <c r="B351" s="3"/>
      <c r="C351" s="2"/>
      <c r="D351" s="2"/>
      <c r="E351" s="2"/>
      <c r="F351" s="196"/>
      <c r="G351" s="197"/>
      <c r="H351" s="129"/>
      <c r="I351" s="129"/>
      <c r="J351" s="129"/>
      <c r="K351" s="129"/>
      <c r="L351" s="129"/>
      <c r="M351" s="129"/>
    </row>
    <row r="352" spans="1:13" s="60" customFormat="1" ht="15.75">
      <c r="A352" s="195"/>
      <c r="B352" s="3"/>
      <c r="C352" s="2"/>
      <c r="D352" s="2"/>
      <c r="E352" s="2"/>
      <c r="F352" s="196"/>
      <c r="G352" s="197"/>
      <c r="H352" s="129"/>
      <c r="I352" s="129"/>
      <c r="J352" s="129"/>
      <c r="K352" s="129"/>
      <c r="L352" s="129"/>
      <c r="M352" s="129"/>
    </row>
    <row r="353" spans="1:13" s="60" customFormat="1" ht="15.75">
      <c r="A353" s="195"/>
      <c r="B353" s="3"/>
      <c r="C353" s="2"/>
      <c r="D353" s="2"/>
      <c r="E353" s="2"/>
      <c r="F353" s="196"/>
      <c r="G353" s="197"/>
      <c r="H353" s="129"/>
      <c r="I353" s="129"/>
      <c r="J353" s="129"/>
      <c r="K353" s="129"/>
      <c r="L353" s="129"/>
      <c r="M353" s="129"/>
    </row>
    <row r="354" spans="1:13" s="60" customFormat="1" ht="15.75">
      <c r="A354" s="195"/>
      <c r="B354" s="3"/>
      <c r="C354" s="2"/>
      <c r="D354" s="2"/>
      <c r="E354" s="2"/>
      <c r="F354" s="196"/>
      <c r="G354" s="197"/>
      <c r="H354" s="129"/>
      <c r="I354" s="129"/>
      <c r="J354" s="129"/>
      <c r="K354" s="129"/>
      <c r="L354" s="129"/>
      <c r="M354" s="129"/>
    </row>
    <row r="355" spans="1:13" s="60" customFormat="1" ht="15.75">
      <c r="A355" s="195"/>
      <c r="B355" s="3"/>
      <c r="C355" s="2"/>
      <c r="D355" s="2"/>
      <c r="E355" s="2"/>
      <c r="F355" s="196"/>
      <c r="G355" s="197"/>
      <c r="H355" s="129"/>
      <c r="I355" s="129"/>
      <c r="J355" s="129"/>
      <c r="K355" s="129"/>
      <c r="L355" s="129"/>
      <c r="M355" s="129"/>
    </row>
    <row r="356" spans="1:13" s="60" customFormat="1" ht="15.75">
      <c r="A356" s="195"/>
      <c r="B356" s="3"/>
      <c r="C356" s="2"/>
      <c r="D356" s="2"/>
      <c r="E356" s="2"/>
      <c r="F356" s="196"/>
      <c r="G356" s="197"/>
      <c r="H356" s="129"/>
      <c r="I356" s="129"/>
      <c r="J356" s="129"/>
      <c r="K356" s="129"/>
      <c r="L356" s="129"/>
      <c r="M356" s="129"/>
    </row>
    <row r="357" spans="1:13" s="60" customFormat="1" ht="15.75">
      <c r="A357" s="195"/>
      <c r="B357" s="3"/>
      <c r="C357" s="2"/>
      <c r="D357" s="2"/>
      <c r="E357" s="2"/>
      <c r="F357" s="196"/>
      <c r="G357" s="197"/>
      <c r="H357" s="129"/>
      <c r="I357" s="129"/>
      <c r="J357" s="129"/>
      <c r="K357" s="129"/>
      <c r="L357" s="129"/>
      <c r="M357" s="129"/>
    </row>
    <row r="358" spans="1:13" s="60" customFormat="1" ht="15.75">
      <c r="A358" s="195"/>
      <c r="B358" s="3"/>
      <c r="C358" s="2"/>
      <c r="D358" s="2"/>
      <c r="E358" s="2"/>
      <c r="F358" s="196"/>
      <c r="G358" s="197"/>
      <c r="H358" s="129"/>
      <c r="I358" s="129"/>
      <c r="J358" s="129"/>
      <c r="K358" s="129"/>
      <c r="L358" s="129"/>
      <c r="M358" s="129"/>
    </row>
    <row r="359" spans="1:13" s="60" customFormat="1" ht="15.75">
      <c r="A359" s="195"/>
      <c r="B359" s="3"/>
      <c r="C359" s="2"/>
      <c r="D359" s="2"/>
      <c r="E359" s="2"/>
      <c r="F359" s="196"/>
      <c r="G359" s="197"/>
      <c r="H359" s="129"/>
      <c r="I359" s="129"/>
      <c r="J359" s="129"/>
      <c r="K359" s="129"/>
      <c r="L359" s="129"/>
      <c r="M359" s="129"/>
    </row>
    <row r="360" spans="1:13" s="60" customFormat="1" ht="15.75">
      <c r="A360" s="195"/>
      <c r="B360" s="3"/>
      <c r="C360" s="2"/>
      <c r="D360" s="2"/>
      <c r="E360" s="2"/>
      <c r="F360" s="196"/>
      <c r="G360" s="197"/>
      <c r="H360" s="129"/>
      <c r="I360" s="129"/>
      <c r="J360" s="129"/>
      <c r="K360" s="129"/>
      <c r="L360" s="129"/>
      <c r="M360" s="129"/>
    </row>
    <row r="361" spans="1:13" s="60" customFormat="1" ht="15.75">
      <c r="A361" s="195"/>
      <c r="B361" s="3"/>
      <c r="C361" s="2"/>
      <c r="D361" s="2"/>
      <c r="E361" s="2"/>
      <c r="F361" s="196"/>
      <c r="G361" s="197"/>
      <c r="H361" s="129"/>
      <c r="I361" s="129"/>
      <c r="J361" s="129"/>
      <c r="K361" s="129"/>
      <c r="L361" s="129"/>
      <c r="M361" s="129"/>
    </row>
    <row r="362" spans="1:13" s="60" customFormat="1" ht="15.75">
      <c r="A362" s="195"/>
      <c r="B362" s="3"/>
      <c r="C362" s="2"/>
      <c r="D362" s="2"/>
      <c r="E362" s="2"/>
      <c r="F362" s="196"/>
      <c r="G362" s="197"/>
      <c r="H362" s="129"/>
      <c r="I362" s="129"/>
      <c r="J362" s="129"/>
      <c r="K362" s="129"/>
      <c r="L362" s="129"/>
      <c r="M362" s="129"/>
    </row>
    <row r="363" spans="1:13" s="60" customFormat="1" ht="15.75">
      <c r="A363" s="195"/>
      <c r="B363" s="3"/>
      <c r="C363" s="2"/>
      <c r="D363" s="2"/>
      <c r="E363" s="2"/>
      <c r="F363" s="196"/>
      <c r="G363" s="197"/>
      <c r="H363" s="129"/>
      <c r="I363" s="129"/>
      <c r="J363" s="129"/>
      <c r="K363" s="129"/>
      <c r="L363" s="129"/>
      <c r="M363" s="129"/>
    </row>
    <row r="364" spans="1:13" s="60" customFormat="1" ht="15.75">
      <c r="A364" s="195"/>
      <c r="B364" s="3"/>
      <c r="C364" s="2"/>
      <c r="D364" s="2"/>
      <c r="E364" s="2"/>
      <c r="F364" s="196"/>
      <c r="G364" s="197"/>
      <c r="H364" s="129"/>
      <c r="I364" s="129"/>
      <c r="J364" s="129"/>
      <c r="K364" s="129"/>
      <c r="L364" s="129"/>
      <c r="M364" s="129"/>
    </row>
    <row r="365" spans="1:13" s="60" customFormat="1" ht="15.75">
      <c r="A365" s="195"/>
      <c r="B365" s="3"/>
      <c r="C365" s="2"/>
      <c r="D365" s="2"/>
      <c r="E365" s="2"/>
      <c r="F365" s="196"/>
      <c r="G365" s="197"/>
      <c r="H365" s="129"/>
      <c r="I365" s="129"/>
      <c r="J365" s="129"/>
      <c r="K365" s="129"/>
      <c r="L365" s="129"/>
      <c r="M365" s="129"/>
    </row>
    <row r="366" spans="1:13" s="60" customFormat="1" ht="15.75">
      <c r="A366" s="195"/>
      <c r="B366" s="3"/>
      <c r="C366" s="2"/>
      <c r="D366" s="2"/>
      <c r="E366" s="2"/>
      <c r="F366" s="196"/>
      <c r="G366" s="197"/>
      <c r="H366" s="129"/>
      <c r="I366" s="129"/>
      <c r="J366" s="129"/>
      <c r="K366" s="129"/>
      <c r="L366" s="129"/>
      <c r="M366" s="129"/>
    </row>
    <row r="367" spans="1:13" s="60" customFormat="1" ht="15.75">
      <c r="A367" s="195"/>
      <c r="B367" s="3"/>
      <c r="C367" s="2"/>
      <c r="D367" s="2"/>
      <c r="E367" s="2"/>
      <c r="F367" s="196"/>
      <c r="G367" s="197"/>
      <c r="H367" s="129"/>
      <c r="I367" s="129"/>
      <c r="J367" s="129"/>
      <c r="K367" s="129"/>
      <c r="L367" s="129"/>
      <c r="M367" s="129"/>
    </row>
    <row r="368" spans="1:13" s="60" customFormat="1" ht="15.75">
      <c r="A368" s="195"/>
      <c r="B368" s="3"/>
      <c r="C368" s="2"/>
      <c r="D368" s="2"/>
      <c r="E368" s="2"/>
      <c r="F368" s="196"/>
      <c r="G368" s="197"/>
      <c r="H368" s="129"/>
      <c r="I368" s="129"/>
      <c r="J368" s="129"/>
      <c r="K368" s="129"/>
      <c r="L368" s="129"/>
      <c r="M368" s="129"/>
    </row>
    <row r="369" spans="1:13" s="60" customFormat="1" ht="15.75">
      <c r="A369" s="195"/>
      <c r="B369" s="3"/>
      <c r="C369" s="2"/>
      <c r="D369" s="2"/>
      <c r="E369" s="2"/>
      <c r="F369" s="196"/>
      <c r="G369" s="197"/>
      <c r="H369" s="129"/>
      <c r="I369" s="129"/>
      <c r="J369" s="129"/>
      <c r="K369" s="129"/>
      <c r="L369" s="129"/>
      <c r="M369" s="129"/>
    </row>
    <row r="370" spans="1:13" s="60" customFormat="1" ht="15.75">
      <c r="A370" s="195"/>
      <c r="B370" s="3"/>
      <c r="C370" s="2"/>
      <c r="D370" s="2"/>
      <c r="E370" s="2"/>
      <c r="F370" s="196"/>
      <c r="G370" s="197"/>
      <c r="H370" s="129"/>
      <c r="I370" s="129"/>
      <c r="J370" s="129"/>
      <c r="K370" s="129"/>
      <c r="L370" s="129"/>
      <c r="M370" s="129"/>
    </row>
    <row r="371" spans="1:13" s="60" customFormat="1" ht="15.75">
      <c r="A371" s="195"/>
      <c r="B371" s="3"/>
      <c r="C371" s="2"/>
      <c r="D371" s="2"/>
      <c r="E371" s="2"/>
      <c r="F371" s="196"/>
      <c r="G371" s="197"/>
      <c r="H371" s="129"/>
      <c r="I371" s="129"/>
      <c r="J371" s="129"/>
      <c r="K371" s="129"/>
      <c r="L371" s="129"/>
      <c r="M371" s="129"/>
    </row>
    <row r="372" spans="1:13" s="60" customFormat="1" ht="15.75">
      <c r="A372" s="195"/>
      <c r="B372" s="3"/>
      <c r="C372" s="2"/>
      <c r="D372" s="2"/>
      <c r="E372" s="2"/>
      <c r="F372" s="196"/>
      <c r="G372" s="197"/>
      <c r="H372" s="129"/>
      <c r="I372" s="129"/>
      <c r="J372" s="129"/>
      <c r="K372" s="129"/>
      <c r="L372" s="129"/>
      <c r="M372" s="129"/>
    </row>
    <row r="373" spans="1:13" s="60" customFormat="1" ht="15.75">
      <c r="A373" s="195"/>
      <c r="B373" s="3"/>
      <c r="C373" s="2"/>
      <c r="D373" s="2"/>
      <c r="E373" s="2"/>
      <c r="F373" s="196"/>
      <c r="G373" s="197"/>
      <c r="H373" s="129"/>
      <c r="I373" s="129"/>
      <c r="J373" s="129"/>
      <c r="K373" s="129"/>
      <c r="L373" s="129"/>
      <c r="M373" s="129"/>
    </row>
    <row r="374" spans="1:13" s="60" customFormat="1" ht="15.75">
      <c r="A374" s="195"/>
      <c r="B374" s="3"/>
      <c r="C374" s="2"/>
      <c r="D374" s="2"/>
      <c r="E374" s="2"/>
      <c r="F374" s="196"/>
      <c r="G374" s="197"/>
      <c r="H374" s="129"/>
      <c r="I374" s="129"/>
      <c r="J374" s="129"/>
      <c r="K374" s="129"/>
      <c r="L374" s="129"/>
      <c r="M374" s="129"/>
    </row>
    <row r="375" spans="1:13" s="60" customFormat="1" ht="15.75">
      <c r="A375" s="195"/>
      <c r="B375" s="3"/>
      <c r="C375" s="2"/>
      <c r="D375" s="2"/>
      <c r="E375" s="2"/>
      <c r="F375" s="196"/>
      <c r="G375" s="197"/>
      <c r="H375" s="129"/>
      <c r="I375" s="129"/>
      <c r="J375" s="129"/>
      <c r="K375" s="129"/>
      <c r="L375" s="129"/>
      <c r="M375" s="129"/>
    </row>
    <row r="376" spans="1:13" s="60" customFormat="1" ht="15.75">
      <c r="A376" s="195"/>
      <c r="B376" s="3"/>
      <c r="C376" s="2"/>
      <c r="D376" s="2"/>
      <c r="E376" s="2"/>
      <c r="F376" s="196"/>
      <c r="G376" s="197"/>
      <c r="H376" s="129"/>
      <c r="I376" s="129"/>
      <c r="J376" s="129"/>
      <c r="K376" s="129"/>
      <c r="L376" s="129"/>
      <c r="M376" s="129"/>
    </row>
    <row r="377" spans="1:13" s="60" customFormat="1" ht="15.75">
      <c r="A377" s="195"/>
      <c r="B377" s="3"/>
      <c r="C377" s="2"/>
      <c r="D377" s="2"/>
      <c r="E377" s="2"/>
      <c r="F377" s="196"/>
      <c r="G377" s="197"/>
      <c r="H377" s="129"/>
      <c r="I377" s="129"/>
      <c r="J377" s="129"/>
      <c r="K377" s="129"/>
      <c r="L377" s="129"/>
      <c r="M377" s="129"/>
    </row>
    <row r="378" spans="1:13" s="60" customFormat="1" ht="15.75">
      <c r="A378" s="195"/>
      <c r="B378" s="3"/>
      <c r="C378" s="2"/>
      <c r="D378" s="2"/>
      <c r="E378" s="2"/>
      <c r="F378" s="196"/>
      <c r="G378" s="197"/>
      <c r="H378" s="129"/>
      <c r="I378" s="129"/>
      <c r="J378" s="129"/>
      <c r="K378" s="129"/>
      <c r="L378" s="129"/>
      <c r="M378" s="129"/>
    </row>
    <row r="379" spans="1:13" s="60" customFormat="1" ht="15.75">
      <c r="A379" s="195"/>
      <c r="B379" s="3"/>
      <c r="C379" s="2"/>
      <c r="D379" s="2"/>
      <c r="E379" s="2"/>
      <c r="F379" s="196"/>
      <c r="G379" s="197"/>
      <c r="H379" s="129"/>
      <c r="I379" s="129"/>
      <c r="J379" s="129"/>
      <c r="K379" s="129"/>
      <c r="L379" s="129"/>
      <c r="M379" s="129"/>
    </row>
    <row r="380" spans="1:13" s="60" customFormat="1" ht="15.75">
      <c r="A380" s="195"/>
      <c r="B380" s="3"/>
      <c r="C380" s="2"/>
      <c r="D380" s="2"/>
      <c r="E380" s="2"/>
      <c r="F380" s="196"/>
      <c r="G380" s="197"/>
      <c r="H380" s="129"/>
      <c r="I380" s="129"/>
      <c r="J380" s="129"/>
      <c r="K380" s="129"/>
      <c r="L380" s="129"/>
      <c r="M380" s="129"/>
    </row>
    <row r="381" spans="1:13" s="60" customFormat="1" ht="15.75">
      <c r="A381" s="195"/>
      <c r="B381" s="2"/>
      <c r="C381" s="2"/>
      <c r="D381" s="2"/>
      <c r="E381" s="2"/>
      <c r="F381" s="196"/>
      <c r="G381" s="197"/>
      <c r="H381" s="129"/>
      <c r="I381" s="129"/>
      <c r="J381" s="129"/>
      <c r="K381" s="129"/>
      <c r="L381" s="129"/>
      <c r="M381" s="129"/>
    </row>
    <row r="382" spans="1:13" s="60" customFormat="1" ht="15.75">
      <c r="A382" s="195"/>
      <c r="B382" s="2"/>
      <c r="C382" s="2"/>
      <c r="D382" s="2"/>
      <c r="E382" s="2"/>
      <c r="F382" s="196"/>
      <c r="G382" s="197"/>
      <c r="H382" s="129"/>
      <c r="I382" s="129"/>
      <c r="J382" s="129"/>
      <c r="K382" s="129"/>
      <c r="L382" s="129"/>
      <c r="M382" s="129"/>
    </row>
    <row r="383" spans="1:13" s="60" customFormat="1" ht="15.75">
      <c r="A383" s="195"/>
      <c r="B383" s="2"/>
      <c r="C383" s="2"/>
      <c r="D383" s="2"/>
      <c r="E383" s="2"/>
      <c r="F383" s="196"/>
      <c r="G383" s="197"/>
      <c r="H383" s="129"/>
      <c r="I383" s="129"/>
      <c r="J383" s="129"/>
      <c r="K383" s="129"/>
      <c r="L383" s="129"/>
      <c r="M383" s="129"/>
    </row>
    <row r="384" spans="1:13" s="60" customFormat="1" ht="15.75">
      <c r="A384" s="195"/>
      <c r="B384" s="2"/>
      <c r="C384" s="2"/>
      <c r="D384" s="2"/>
      <c r="E384" s="2"/>
      <c r="F384" s="196"/>
      <c r="G384" s="197"/>
      <c r="H384" s="129"/>
      <c r="I384" s="129"/>
      <c r="J384" s="129"/>
      <c r="K384" s="129"/>
      <c r="L384" s="129"/>
      <c r="M384" s="129"/>
    </row>
    <row r="385" spans="1:13" s="60" customFormat="1" ht="15.75">
      <c r="A385" s="195"/>
      <c r="B385" s="2"/>
      <c r="C385" s="2"/>
      <c r="D385" s="2"/>
      <c r="E385" s="2"/>
      <c r="F385" s="196"/>
      <c r="G385" s="197"/>
      <c r="H385" s="129"/>
      <c r="I385" s="129"/>
      <c r="J385" s="129"/>
      <c r="K385" s="129"/>
      <c r="L385" s="129"/>
      <c r="M385" s="129"/>
    </row>
    <row r="386" spans="1:13" s="60" customFormat="1" ht="15.75">
      <c r="A386" s="195"/>
      <c r="B386" s="2"/>
      <c r="C386" s="2"/>
      <c r="D386" s="2"/>
      <c r="E386" s="2"/>
      <c r="F386" s="196"/>
      <c r="G386" s="197"/>
      <c r="H386" s="129"/>
      <c r="I386" s="129"/>
      <c r="J386" s="129"/>
      <c r="K386" s="129"/>
      <c r="L386" s="129"/>
      <c r="M386" s="129"/>
    </row>
    <row r="387" spans="1:13" s="60" customFormat="1" ht="15.75">
      <c r="A387" s="195"/>
      <c r="B387" s="2"/>
      <c r="C387" s="2"/>
      <c r="D387" s="2"/>
      <c r="E387" s="2"/>
      <c r="F387" s="196"/>
      <c r="G387" s="197"/>
      <c r="H387" s="129"/>
      <c r="I387" s="129"/>
      <c r="J387" s="129"/>
      <c r="K387" s="129"/>
      <c r="L387" s="129"/>
      <c r="M387" s="129"/>
    </row>
    <row r="388" spans="1:13" s="60" customFormat="1" ht="15.75">
      <c r="A388" s="195"/>
      <c r="B388" s="2"/>
      <c r="C388" s="2"/>
      <c r="D388" s="2"/>
      <c r="E388" s="2"/>
      <c r="F388" s="196"/>
      <c r="G388" s="197"/>
      <c r="H388" s="129"/>
      <c r="I388" s="129"/>
      <c r="J388" s="129"/>
      <c r="K388" s="129"/>
      <c r="L388" s="129"/>
      <c r="M388" s="129"/>
    </row>
    <row r="389" spans="1:13" s="60" customFormat="1" ht="15.75">
      <c r="A389" s="195"/>
      <c r="B389" s="2"/>
      <c r="C389" s="2"/>
      <c r="D389" s="2"/>
      <c r="E389" s="2"/>
      <c r="F389" s="196"/>
      <c r="G389" s="197"/>
      <c r="H389" s="129"/>
      <c r="I389" s="129"/>
      <c r="J389" s="129"/>
      <c r="K389" s="129"/>
      <c r="L389" s="129"/>
      <c r="M389" s="129"/>
    </row>
    <row r="390" spans="1:13" s="60" customFormat="1" ht="15.75">
      <c r="A390" s="195"/>
      <c r="B390" s="2"/>
      <c r="C390" s="2"/>
      <c r="D390" s="2"/>
      <c r="E390" s="2"/>
      <c r="F390" s="196"/>
      <c r="G390" s="197"/>
      <c r="H390" s="129"/>
      <c r="I390" s="129"/>
      <c r="J390" s="129"/>
      <c r="K390" s="129"/>
      <c r="L390" s="129"/>
      <c r="M390" s="129"/>
    </row>
    <row r="391" spans="1:13" s="60" customFormat="1" ht="15.75">
      <c r="A391" s="195"/>
      <c r="B391" s="2"/>
      <c r="C391" s="2"/>
      <c r="D391" s="2"/>
      <c r="E391" s="2"/>
      <c r="F391" s="196"/>
      <c r="G391" s="197"/>
      <c r="H391" s="129"/>
      <c r="I391" s="129"/>
      <c r="J391" s="129"/>
      <c r="K391" s="129"/>
      <c r="L391" s="129"/>
      <c r="M391" s="129"/>
    </row>
    <row r="392" spans="1:13" s="60" customFormat="1" ht="15.75">
      <c r="A392" s="195"/>
      <c r="B392" s="2"/>
      <c r="C392" s="2"/>
      <c r="D392" s="2"/>
      <c r="E392" s="2"/>
      <c r="F392" s="196"/>
      <c r="G392" s="197"/>
      <c r="H392" s="129"/>
      <c r="I392" s="129"/>
      <c r="J392" s="129"/>
      <c r="K392" s="129"/>
      <c r="L392" s="129"/>
      <c r="M392" s="129"/>
    </row>
    <row r="393" spans="1:13" s="60" customFormat="1" ht="15.75">
      <c r="A393" s="195"/>
      <c r="B393" s="2"/>
      <c r="C393" s="2"/>
      <c r="D393" s="2"/>
      <c r="E393" s="2"/>
      <c r="F393" s="196"/>
      <c r="G393" s="197"/>
      <c r="H393" s="129"/>
      <c r="I393" s="129"/>
      <c r="J393" s="129"/>
      <c r="K393" s="129"/>
      <c r="L393" s="129"/>
      <c r="M393" s="129"/>
    </row>
    <row r="394" spans="1:13" s="60" customFormat="1" ht="15.75">
      <c r="A394" s="195"/>
      <c r="B394" s="2"/>
      <c r="C394" s="2"/>
      <c r="D394" s="2"/>
      <c r="E394" s="2"/>
      <c r="F394" s="196"/>
      <c r="G394" s="197"/>
      <c r="H394" s="129"/>
      <c r="I394" s="129"/>
      <c r="J394" s="129"/>
      <c r="K394" s="129"/>
      <c r="L394" s="129"/>
      <c r="M394" s="129"/>
    </row>
    <row r="395" spans="1:13" s="60" customFormat="1" ht="15.75">
      <c r="A395" s="195"/>
      <c r="B395" s="2"/>
      <c r="C395" s="2"/>
      <c r="D395" s="2"/>
      <c r="E395" s="2"/>
      <c r="F395" s="196"/>
      <c r="G395" s="197"/>
      <c r="H395" s="129"/>
      <c r="I395" s="129"/>
      <c r="J395" s="129"/>
      <c r="K395" s="129"/>
      <c r="L395" s="129"/>
      <c r="M395" s="129"/>
    </row>
    <row r="396" spans="1:13" s="60" customFormat="1" ht="15.75">
      <c r="A396" s="195"/>
      <c r="B396" s="2"/>
      <c r="C396" s="2"/>
      <c r="D396" s="2"/>
      <c r="E396" s="2"/>
      <c r="F396" s="196"/>
      <c r="G396" s="197"/>
      <c r="H396" s="129"/>
      <c r="I396" s="129"/>
      <c r="J396" s="129"/>
      <c r="K396" s="129"/>
      <c r="L396" s="129"/>
      <c r="M396" s="129"/>
    </row>
    <row r="397" spans="1:13" s="60" customFormat="1" ht="15.75">
      <c r="A397" s="195"/>
      <c r="B397" s="2"/>
      <c r="C397" s="2"/>
      <c r="D397" s="2"/>
      <c r="E397" s="2"/>
      <c r="F397" s="196"/>
      <c r="G397" s="197"/>
      <c r="H397" s="129"/>
      <c r="I397" s="129"/>
      <c r="J397" s="129"/>
      <c r="K397" s="129"/>
      <c r="L397" s="129"/>
      <c r="M397" s="129"/>
    </row>
    <row r="398" spans="1:13" s="60" customFormat="1" ht="15.75">
      <c r="A398" s="195"/>
      <c r="B398" s="2"/>
      <c r="C398" s="2"/>
      <c r="D398" s="2"/>
      <c r="E398" s="2"/>
      <c r="F398" s="196"/>
      <c r="G398" s="197"/>
      <c r="H398" s="129"/>
      <c r="I398" s="129"/>
      <c r="J398" s="129"/>
      <c r="K398" s="129"/>
      <c r="L398" s="129"/>
      <c r="M398" s="129"/>
    </row>
    <row r="399" spans="1:13" s="60" customFormat="1" ht="15.75">
      <c r="A399" s="195"/>
      <c r="B399" s="2"/>
      <c r="C399" s="2"/>
      <c r="D399" s="2"/>
      <c r="E399" s="2"/>
      <c r="F399" s="196"/>
      <c r="G399" s="197"/>
      <c r="H399" s="129"/>
      <c r="I399" s="129"/>
      <c r="J399" s="129"/>
      <c r="K399" s="129"/>
      <c r="L399" s="129"/>
      <c r="M399" s="129"/>
    </row>
    <row r="400" spans="1:13" s="60" customFormat="1" ht="15.75">
      <c r="A400" s="195"/>
      <c r="B400" s="2"/>
      <c r="C400" s="2"/>
      <c r="D400" s="2"/>
      <c r="E400" s="2"/>
      <c r="F400" s="196"/>
      <c r="G400" s="197"/>
      <c r="H400" s="129"/>
      <c r="I400" s="129"/>
      <c r="J400" s="129"/>
      <c r="K400" s="129"/>
      <c r="L400" s="129"/>
      <c r="M400" s="129"/>
    </row>
    <row r="401" spans="1:13" s="60" customFormat="1" ht="15.75">
      <c r="A401" s="195"/>
      <c r="B401" s="2"/>
      <c r="C401" s="2"/>
      <c r="D401" s="2"/>
      <c r="E401" s="2"/>
      <c r="F401" s="196"/>
      <c r="G401" s="197"/>
      <c r="H401" s="129"/>
      <c r="I401" s="129"/>
      <c r="J401" s="129"/>
      <c r="K401" s="129"/>
      <c r="L401" s="129"/>
      <c r="M401" s="129"/>
    </row>
    <row r="402" spans="1:13" s="60" customFormat="1" ht="15.75">
      <c r="A402" s="195"/>
      <c r="B402" s="2"/>
      <c r="C402" s="2"/>
      <c r="D402" s="2"/>
      <c r="E402" s="2"/>
      <c r="F402" s="196"/>
      <c r="G402" s="197"/>
      <c r="H402" s="129"/>
      <c r="I402" s="129"/>
      <c r="J402" s="129"/>
      <c r="K402" s="129"/>
      <c r="L402" s="129"/>
      <c r="M402" s="129"/>
    </row>
    <row r="403" spans="1:13" s="60" customFormat="1" ht="15.75">
      <c r="A403" s="195"/>
      <c r="B403" s="2"/>
      <c r="C403" s="2"/>
      <c r="D403" s="2"/>
      <c r="E403" s="2"/>
      <c r="F403" s="196"/>
      <c r="G403" s="197"/>
      <c r="H403" s="129"/>
      <c r="I403" s="129"/>
      <c r="J403" s="129"/>
      <c r="K403" s="129"/>
      <c r="L403" s="129"/>
      <c r="M403" s="129"/>
    </row>
    <row r="404" spans="1:13" s="60" customFormat="1" ht="15.75">
      <c r="A404" s="195"/>
      <c r="B404" s="2"/>
      <c r="C404" s="2"/>
      <c r="D404" s="2"/>
      <c r="E404" s="2"/>
      <c r="F404" s="196"/>
      <c r="G404" s="197"/>
      <c r="H404" s="129"/>
      <c r="I404" s="129"/>
      <c r="J404" s="129"/>
      <c r="K404" s="129"/>
      <c r="L404" s="129"/>
      <c r="M404" s="129"/>
    </row>
    <row r="405" spans="1:13" s="60" customFormat="1" ht="15.75">
      <c r="A405" s="195"/>
      <c r="B405" s="2"/>
      <c r="C405" s="2"/>
      <c r="D405" s="2"/>
      <c r="E405" s="2"/>
      <c r="F405" s="196"/>
      <c r="G405" s="197"/>
      <c r="H405" s="129"/>
      <c r="I405" s="129"/>
      <c r="J405" s="129"/>
      <c r="K405" s="129"/>
      <c r="L405" s="129"/>
      <c r="M405" s="129"/>
    </row>
    <row r="406" spans="1:13" s="60" customFormat="1" ht="15.75">
      <c r="A406" s="195"/>
      <c r="B406" s="2"/>
      <c r="C406" s="2"/>
      <c r="D406" s="2"/>
      <c r="E406" s="2"/>
      <c r="F406" s="196"/>
      <c r="G406" s="197"/>
      <c r="H406" s="129"/>
      <c r="I406" s="129"/>
      <c r="J406" s="129"/>
      <c r="K406" s="129"/>
      <c r="L406" s="129"/>
      <c r="M406" s="129"/>
    </row>
    <row r="407" spans="1:13" s="60" customFormat="1" ht="15.75">
      <c r="A407" s="195"/>
      <c r="B407" s="2"/>
      <c r="C407" s="2"/>
      <c r="D407" s="2"/>
      <c r="E407" s="2"/>
      <c r="F407" s="196"/>
      <c r="G407" s="197"/>
      <c r="H407" s="129"/>
      <c r="I407" s="129"/>
      <c r="J407" s="129"/>
      <c r="K407" s="129"/>
      <c r="L407" s="129"/>
      <c r="M407" s="129"/>
    </row>
    <row r="408" spans="1:13" s="60" customFormat="1" ht="15.75">
      <c r="A408" s="195"/>
      <c r="B408" s="2"/>
      <c r="C408" s="2"/>
      <c r="D408" s="2"/>
      <c r="E408" s="2"/>
      <c r="F408" s="196"/>
      <c r="G408" s="197"/>
      <c r="H408" s="129"/>
      <c r="I408" s="129"/>
      <c r="J408" s="129"/>
      <c r="K408" s="129"/>
      <c r="L408" s="129"/>
      <c r="M408" s="129"/>
    </row>
    <row r="409" spans="1:13" s="60" customFormat="1" ht="15.75">
      <c r="A409" s="195"/>
      <c r="B409" s="2"/>
      <c r="C409" s="2"/>
      <c r="D409" s="2"/>
      <c r="E409" s="2"/>
      <c r="F409" s="196"/>
      <c r="G409" s="197"/>
      <c r="H409" s="129"/>
      <c r="I409" s="129"/>
      <c r="J409" s="129"/>
      <c r="K409" s="129"/>
      <c r="L409" s="129"/>
      <c r="M409" s="129"/>
    </row>
    <row r="410" spans="1:13" s="60" customFormat="1" ht="15.75">
      <c r="A410" s="195"/>
      <c r="B410" s="2"/>
      <c r="C410" s="2"/>
      <c r="D410" s="2"/>
      <c r="E410" s="2"/>
      <c r="F410" s="196"/>
      <c r="G410" s="197"/>
      <c r="H410" s="129"/>
      <c r="I410" s="129"/>
      <c r="J410" s="129"/>
      <c r="K410" s="129"/>
      <c r="L410" s="129"/>
      <c r="M410" s="129"/>
    </row>
    <row r="411" spans="1:13" s="60" customFormat="1" ht="15.75">
      <c r="A411" s="195"/>
      <c r="B411" s="2"/>
      <c r="C411" s="2"/>
      <c r="D411" s="2"/>
      <c r="E411" s="2"/>
      <c r="F411" s="196"/>
      <c r="G411" s="197"/>
      <c r="H411" s="129"/>
      <c r="I411" s="129"/>
      <c r="J411" s="129"/>
      <c r="K411" s="129"/>
      <c r="L411" s="129"/>
      <c r="M411" s="129"/>
    </row>
    <row r="412" spans="1:13" s="60" customFormat="1" ht="15.75">
      <c r="A412" s="195"/>
      <c r="B412" s="2"/>
      <c r="C412" s="2"/>
      <c r="D412" s="2"/>
      <c r="E412" s="2"/>
      <c r="F412" s="196"/>
      <c r="G412" s="197"/>
      <c r="H412" s="129"/>
      <c r="I412" s="129"/>
      <c r="J412" s="129"/>
      <c r="K412" s="129"/>
      <c r="L412" s="129"/>
      <c r="M412" s="129"/>
    </row>
    <row r="413" spans="1:13" s="60" customFormat="1" ht="15.75">
      <c r="A413" s="195"/>
      <c r="B413" s="2"/>
      <c r="C413" s="2"/>
      <c r="D413" s="2"/>
      <c r="E413" s="2"/>
      <c r="F413" s="196"/>
      <c r="G413" s="197"/>
      <c r="H413" s="129"/>
      <c r="I413" s="129"/>
      <c r="J413" s="129"/>
      <c r="K413" s="129"/>
      <c r="L413" s="129"/>
      <c r="M413" s="129"/>
    </row>
    <row r="414" spans="1:13" s="60" customFormat="1" ht="15.75">
      <c r="A414" s="195"/>
      <c r="B414" s="2"/>
      <c r="C414" s="2"/>
      <c r="D414" s="2"/>
      <c r="E414" s="2"/>
      <c r="F414" s="196"/>
      <c r="G414" s="197"/>
      <c r="H414" s="129"/>
      <c r="I414" s="129"/>
      <c r="J414" s="129"/>
      <c r="K414" s="129"/>
      <c r="L414" s="129"/>
      <c r="M414" s="129"/>
    </row>
    <row r="415" spans="1:13" s="60" customFormat="1" ht="15.75">
      <c r="A415" s="195"/>
      <c r="B415" s="2"/>
      <c r="C415" s="2"/>
      <c r="D415" s="2"/>
      <c r="E415" s="2"/>
      <c r="F415" s="196"/>
      <c r="G415" s="197"/>
      <c r="H415" s="129"/>
      <c r="I415" s="129"/>
      <c r="J415" s="129"/>
      <c r="K415" s="129"/>
      <c r="L415" s="129"/>
      <c r="M415" s="129"/>
    </row>
    <row r="416" spans="1:13" s="60" customFormat="1" ht="15.75">
      <c r="A416" s="195"/>
      <c r="B416" s="2"/>
      <c r="C416" s="2"/>
      <c r="D416" s="2"/>
      <c r="E416" s="2"/>
      <c r="F416" s="196"/>
      <c r="G416" s="197"/>
      <c r="H416" s="129"/>
      <c r="I416" s="129"/>
      <c r="J416" s="129"/>
      <c r="K416" s="129"/>
      <c r="L416" s="129"/>
      <c r="M416" s="129"/>
    </row>
    <row r="417" spans="1:13" s="60" customFormat="1" ht="15.75">
      <c r="A417" s="195"/>
      <c r="B417" s="2"/>
      <c r="C417" s="2"/>
      <c r="D417" s="2"/>
      <c r="E417" s="2"/>
      <c r="F417" s="196"/>
      <c r="G417" s="197"/>
      <c r="H417" s="129"/>
      <c r="I417" s="129"/>
      <c r="J417" s="129"/>
      <c r="K417" s="129"/>
      <c r="L417" s="129"/>
      <c r="M417" s="129"/>
    </row>
    <row r="418" spans="1:13" s="60" customFormat="1" ht="15.75">
      <c r="A418" s="195"/>
      <c r="B418" s="2"/>
      <c r="C418" s="2"/>
      <c r="D418" s="2"/>
      <c r="E418" s="2"/>
      <c r="F418" s="196"/>
      <c r="G418" s="197"/>
      <c r="H418" s="129"/>
      <c r="I418" s="129"/>
      <c r="J418" s="129"/>
      <c r="K418" s="129"/>
      <c r="L418" s="129"/>
      <c r="M418" s="129"/>
    </row>
    <row r="419" spans="1:13" s="60" customFormat="1" ht="15.75">
      <c r="A419" s="195"/>
      <c r="B419" s="2"/>
      <c r="C419" s="2"/>
      <c r="D419" s="2"/>
      <c r="E419" s="2"/>
      <c r="F419" s="196"/>
      <c r="G419" s="197"/>
      <c r="H419" s="129"/>
      <c r="I419" s="129"/>
      <c r="J419" s="129"/>
      <c r="K419" s="129"/>
      <c r="L419" s="129"/>
      <c r="M419" s="129"/>
    </row>
    <row r="420" spans="1:13" s="60" customFormat="1" ht="15.75">
      <c r="A420" s="195"/>
      <c r="B420" s="2"/>
      <c r="C420" s="2"/>
      <c r="D420" s="2"/>
      <c r="E420" s="2"/>
      <c r="F420" s="196"/>
      <c r="G420" s="197"/>
      <c r="H420" s="129"/>
      <c r="I420" s="129"/>
      <c r="J420" s="129"/>
      <c r="K420" s="129"/>
      <c r="L420" s="129"/>
      <c r="M420" s="129"/>
    </row>
    <row r="421" spans="1:13" s="60" customFormat="1" ht="15.75">
      <c r="A421" s="195"/>
      <c r="B421" s="2"/>
      <c r="C421" s="2"/>
      <c r="D421" s="2"/>
      <c r="E421" s="2"/>
      <c r="F421" s="196"/>
      <c r="G421" s="197"/>
      <c r="H421" s="129"/>
      <c r="I421" s="129"/>
      <c r="J421" s="129"/>
      <c r="K421" s="129"/>
      <c r="L421" s="129"/>
      <c r="M421" s="129"/>
    </row>
    <row r="422" spans="1:13" s="60" customFormat="1" ht="15.75">
      <c r="A422" s="195"/>
      <c r="B422" s="2"/>
      <c r="C422" s="2"/>
      <c r="D422" s="2"/>
      <c r="E422" s="2"/>
      <c r="F422" s="196"/>
      <c r="G422" s="197"/>
      <c r="H422" s="129"/>
      <c r="I422" s="129"/>
      <c r="J422" s="129"/>
      <c r="K422" s="129"/>
      <c r="L422" s="129"/>
      <c r="M422" s="129"/>
    </row>
    <row r="423" spans="1:13" s="60" customFormat="1" ht="15.75">
      <c r="A423" s="195"/>
      <c r="B423" s="2"/>
      <c r="C423" s="2"/>
      <c r="D423" s="2"/>
      <c r="E423" s="2"/>
      <c r="F423" s="196"/>
      <c r="G423" s="197"/>
      <c r="H423" s="129"/>
      <c r="I423" s="129"/>
      <c r="J423" s="129"/>
      <c r="K423" s="129"/>
      <c r="L423" s="129"/>
      <c r="M423" s="129"/>
    </row>
    <row r="424" spans="1:13" s="60" customFormat="1" ht="15.75">
      <c r="A424" s="195"/>
      <c r="B424" s="2"/>
      <c r="C424" s="2"/>
      <c r="D424" s="2"/>
      <c r="E424" s="2"/>
      <c r="F424" s="196"/>
      <c r="G424" s="197"/>
      <c r="H424" s="129"/>
      <c r="I424" s="129"/>
      <c r="J424" s="129"/>
      <c r="K424" s="129"/>
      <c r="L424" s="129"/>
      <c r="M424" s="129"/>
    </row>
    <row r="425" spans="1:13" s="60" customFormat="1" ht="15.75">
      <c r="A425" s="195"/>
      <c r="B425" s="2"/>
      <c r="C425" s="2"/>
      <c r="D425" s="2"/>
      <c r="E425" s="2"/>
      <c r="F425" s="196"/>
      <c r="G425" s="197"/>
      <c r="H425" s="129"/>
      <c r="I425" s="129"/>
      <c r="J425" s="129"/>
      <c r="K425" s="129"/>
      <c r="L425" s="129"/>
      <c r="M425" s="129"/>
    </row>
    <row r="426" spans="1:13" s="60" customFormat="1" ht="15.75">
      <c r="A426" s="195"/>
      <c r="B426" s="2"/>
      <c r="C426" s="2"/>
      <c r="D426" s="2"/>
      <c r="E426" s="2"/>
      <c r="F426" s="196"/>
      <c r="G426" s="197"/>
      <c r="H426" s="129"/>
      <c r="I426" s="129"/>
      <c r="J426" s="129"/>
      <c r="K426" s="129"/>
      <c r="L426" s="129"/>
      <c r="M426" s="129"/>
    </row>
    <row r="427" spans="1:13" s="60" customFormat="1" ht="15.75">
      <c r="A427" s="195"/>
      <c r="B427" s="2"/>
      <c r="C427" s="2"/>
      <c r="D427" s="2"/>
      <c r="E427" s="2"/>
      <c r="F427" s="196"/>
      <c r="G427" s="197"/>
      <c r="H427" s="129"/>
      <c r="I427" s="129"/>
      <c r="J427" s="129"/>
      <c r="K427" s="129"/>
      <c r="L427" s="129"/>
      <c r="M427" s="129"/>
    </row>
    <row r="428" spans="1:13" s="60" customFormat="1" ht="15.75">
      <c r="A428" s="195"/>
      <c r="B428" s="2"/>
      <c r="C428" s="2"/>
      <c r="D428" s="2"/>
      <c r="E428" s="2"/>
      <c r="F428" s="196"/>
      <c r="G428" s="197"/>
      <c r="H428" s="129"/>
      <c r="I428" s="129"/>
      <c r="J428" s="129"/>
      <c r="K428" s="129"/>
      <c r="L428" s="129"/>
      <c r="M428" s="129"/>
    </row>
    <row r="429" spans="1:13" s="60" customFormat="1" ht="15.75">
      <c r="A429" s="195"/>
      <c r="B429" s="2"/>
      <c r="C429" s="2"/>
      <c r="D429" s="2"/>
      <c r="E429" s="2"/>
      <c r="F429" s="196"/>
      <c r="G429" s="197"/>
      <c r="H429" s="129"/>
      <c r="I429" s="129"/>
      <c r="J429" s="129"/>
      <c r="K429" s="129"/>
      <c r="L429" s="129"/>
      <c r="M429" s="129"/>
    </row>
    <row r="430" spans="1:13" s="60" customFormat="1" ht="15.75">
      <c r="A430" s="195"/>
      <c r="B430" s="2"/>
      <c r="C430" s="2"/>
      <c r="D430" s="2"/>
      <c r="E430" s="2"/>
      <c r="F430" s="196"/>
      <c r="G430" s="197"/>
      <c r="H430" s="129"/>
      <c r="I430" s="129"/>
      <c r="J430" s="129"/>
      <c r="K430" s="129"/>
      <c r="L430" s="129"/>
      <c r="M430" s="129"/>
    </row>
    <row r="431" spans="1:13" s="60" customFormat="1" ht="15.75">
      <c r="A431" s="195"/>
      <c r="B431" s="2"/>
      <c r="C431" s="2"/>
      <c r="D431" s="2"/>
      <c r="E431" s="2"/>
      <c r="F431" s="196"/>
      <c r="G431" s="197"/>
      <c r="H431" s="129"/>
      <c r="I431" s="129"/>
      <c r="J431" s="129"/>
      <c r="K431" s="129"/>
      <c r="L431" s="129"/>
      <c r="M431" s="129"/>
    </row>
    <row r="432" spans="1:13" s="60" customFormat="1" ht="15.75">
      <c r="A432" s="195"/>
      <c r="B432" s="2"/>
      <c r="C432" s="2"/>
      <c r="D432" s="2"/>
      <c r="E432" s="2"/>
      <c r="F432" s="196"/>
      <c r="G432" s="197"/>
      <c r="H432" s="129"/>
      <c r="I432" s="129"/>
      <c r="J432" s="129"/>
      <c r="K432" s="129"/>
      <c r="L432" s="129"/>
      <c r="M432" s="129"/>
    </row>
    <row r="433" spans="1:13" s="60" customFormat="1" ht="15.75">
      <c r="A433" s="195"/>
      <c r="B433" s="2"/>
      <c r="C433" s="2"/>
      <c r="D433" s="2"/>
      <c r="E433" s="2"/>
      <c r="F433" s="196"/>
      <c r="G433" s="197"/>
      <c r="H433" s="129"/>
      <c r="I433" s="129"/>
      <c r="J433" s="129"/>
      <c r="K433" s="129"/>
      <c r="L433" s="129"/>
      <c r="M433" s="129"/>
    </row>
    <row r="434" spans="1:13" s="60" customFormat="1" ht="15.75">
      <c r="A434" s="195"/>
      <c r="B434" s="2"/>
      <c r="C434" s="2"/>
      <c r="D434" s="2"/>
      <c r="E434" s="2"/>
      <c r="F434" s="196"/>
      <c r="G434" s="197"/>
      <c r="H434" s="129"/>
      <c r="I434" s="129"/>
      <c r="J434" s="129"/>
      <c r="K434" s="129"/>
      <c r="L434" s="129"/>
      <c r="M434" s="129"/>
    </row>
    <row r="435" spans="1:13" s="60" customFormat="1" ht="15.75">
      <c r="A435" s="195"/>
      <c r="B435" s="2"/>
      <c r="C435" s="2"/>
      <c r="D435" s="2"/>
      <c r="E435" s="2"/>
      <c r="F435" s="196"/>
      <c r="G435" s="197"/>
      <c r="H435" s="129"/>
      <c r="I435" s="129"/>
      <c r="J435" s="129"/>
      <c r="K435" s="129"/>
      <c r="L435" s="129"/>
      <c r="M435" s="129"/>
    </row>
    <row r="436" spans="1:13" s="60" customFormat="1" ht="15.75">
      <c r="A436" s="195"/>
      <c r="B436" s="2"/>
      <c r="C436" s="2"/>
      <c r="D436" s="2"/>
      <c r="E436" s="2"/>
      <c r="F436" s="196"/>
      <c r="G436" s="197"/>
      <c r="H436" s="129"/>
      <c r="I436" s="129"/>
      <c r="J436" s="129"/>
      <c r="K436" s="129"/>
      <c r="L436" s="129"/>
      <c r="M436" s="129"/>
    </row>
    <row r="437" spans="1:13" s="60" customFormat="1" ht="15.75">
      <c r="A437" s="195"/>
      <c r="B437" s="2"/>
      <c r="C437" s="2"/>
      <c r="D437" s="2"/>
      <c r="E437" s="2"/>
      <c r="F437" s="196"/>
      <c r="G437" s="197"/>
      <c r="H437" s="129"/>
      <c r="I437" s="129"/>
      <c r="J437" s="129"/>
      <c r="K437" s="129"/>
      <c r="L437" s="129"/>
      <c r="M437" s="129"/>
    </row>
  </sheetData>
  <sheetProtection/>
  <mergeCells count="3">
    <mergeCell ref="A1:G1"/>
    <mergeCell ref="A2:G2"/>
    <mergeCell ref="A3:G3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C421"/>
  <sheetViews>
    <sheetView workbookViewId="0" topLeftCell="A260">
      <selection activeCell="A264" sqref="A264:IV264"/>
    </sheetView>
  </sheetViews>
  <sheetFormatPr defaultColWidth="10.28125" defaultRowHeight="12.75"/>
  <cols>
    <col min="1" max="1" width="70.7109375" style="195" customWidth="1"/>
    <col min="2" max="4" width="17.7109375" style="2" customWidth="1"/>
    <col min="5" max="5" width="6.140625" style="196" customWidth="1"/>
    <col min="6" max="6" width="17.7109375" style="197" customWidth="1"/>
    <col min="7" max="7" width="10.28125" style="129" customWidth="1"/>
    <col min="8" max="8" width="24.57421875" style="129" customWidth="1"/>
    <col min="9" max="9" width="19.140625" style="129" customWidth="1"/>
    <col min="10" max="12" width="10.28125" style="129" customWidth="1"/>
    <col min="13" max="16384" width="10.28125" style="4" customWidth="1"/>
  </cols>
  <sheetData>
    <row r="1" spans="1:12" s="199" customFormat="1" ht="19.5" customHeight="1">
      <c r="A1" s="535" t="s">
        <v>61</v>
      </c>
      <c r="B1" s="535"/>
      <c r="C1" s="535"/>
      <c r="D1" s="535"/>
      <c r="E1" s="535"/>
      <c r="F1" s="535"/>
      <c r="G1" s="198"/>
      <c r="H1" s="198"/>
      <c r="I1" s="198"/>
      <c r="J1" s="198"/>
      <c r="K1" s="198"/>
      <c r="L1" s="198"/>
    </row>
    <row r="2" spans="1:12" s="201" customFormat="1" ht="19.5" customHeight="1">
      <c r="A2" s="535" t="s">
        <v>451</v>
      </c>
      <c r="B2" s="535"/>
      <c r="C2" s="535"/>
      <c r="D2" s="535"/>
      <c r="E2" s="535"/>
      <c r="F2" s="535"/>
      <c r="G2" s="200"/>
      <c r="H2" s="200"/>
      <c r="I2" s="200"/>
      <c r="J2" s="200"/>
      <c r="K2" s="200"/>
      <c r="L2" s="200"/>
    </row>
    <row r="3" spans="1:12" s="201" customFormat="1" ht="19.5" customHeight="1">
      <c r="A3" s="536" t="s">
        <v>418</v>
      </c>
      <c r="B3" s="536"/>
      <c r="C3" s="536"/>
      <c r="D3" s="536"/>
      <c r="E3" s="536"/>
      <c r="F3" s="536"/>
      <c r="G3" s="200"/>
      <c r="H3" s="200"/>
      <c r="I3" s="200"/>
      <c r="J3" s="200"/>
      <c r="K3" s="200"/>
      <c r="L3" s="200"/>
    </row>
    <row r="4" spans="1:12" s="244" customFormat="1" ht="2.25" customHeight="1" hidden="1">
      <c r="A4" s="176"/>
      <c r="B4" s="176"/>
      <c r="C4" s="176"/>
      <c r="D4" s="176"/>
      <c r="E4" s="177"/>
      <c r="F4" s="178"/>
      <c r="G4" s="243"/>
      <c r="H4" s="243"/>
      <c r="I4" s="243"/>
      <c r="J4" s="243"/>
      <c r="K4" s="243"/>
      <c r="L4" s="243"/>
    </row>
    <row r="5" spans="1:12" s="244" customFormat="1" ht="3" customHeight="1">
      <c r="A5" s="176"/>
      <c r="B5" s="176"/>
      <c r="C5" s="176"/>
      <c r="D5" s="176"/>
      <c r="E5" s="179"/>
      <c r="F5" s="178"/>
      <c r="G5" s="243"/>
      <c r="H5" s="243"/>
      <c r="I5" s="243"/>
      <c r="J5" s="243"/>
      <c r="K5" s="243"/>
      <c r="L5" s="243"/>
    </row>
    <row r="6" spans="1:12" s="87" customFormat="1" ht="30" customHeight="1">
      <c r="A6" s="359" t="s">
        <v>0</v>
      </c>
      <c r="B6" s="360" t="s">
        <v>350</v>
      </c>
      <c r="C6" s="361" t="s">
        <v>444</v>
      </c>
      <c r="D6" s="362" t="s">
        <v>97</v>
      </c>
      <c r="E6" s="363" t="s">
        <v>354</v>
      </c>
      <c r="F6" s="364" t="s">
        <v>355</v>
      </c>
      <c r="G6" s="122"/>
      <c r="H6" s="365" t="s">
        <v>356</v>
      </c>
      <c r="I6" s="122"/>
      <c r="J6" s="122"/>
      <c r="K6" s="122"/>
      <c r="L6" s="122"/>
    </row>
    <row r="7" spans="1:12" s="87" customFormat="1" ht="15" customHeight="1">
      <c r="A7" s="185"/>
      <c r="B7" s="186" t="s">
        <v>1</v>
      </c>
      <c r="C7" s="187" t="s">
        <v>2</v>
      </c>
      <c r="D7" s="187" t="s">
        <v>3</v>
      </c>
      <c r="E7" s="187" t="s">
        <v>4</v>
      </c>
      <c r="F7" s="187" t="s">
        <v>5</v>
      </c>
      <c r="G7" s="122"/>
      <c r="H7" s="302"/>
      <c r="I7" s="122"/>
      <c r="J7" s="122"/>
      <c r="K7" s="122"/>
      <c r="L7" s="122"/>
    </row>
    <row r="8" spans="1:12" s="2" customFormat="1" ht="30" customHeight="1">
      <c r="A8" s="5" t="s">
        <v>99</v>
      </c>
      <c r="B8" s="81"/>
      <c r="C8" s="6"/>
      <c r="D8" s="92"/>
      <c r="E8" s="7"/>
      <c r="F8" s="93"/>
      <c r="G8" s="89"/>
      <c r="H8" s="304"/>
      <c r="I8" s="89"/>
      <c r="J8" s="89"/>
      <c r="K8" s="89"/>
      <c r="L8" s="89"/>
    </row>
    <row r="9" spans="1:12" s="2" customFormat="1" ht="24.75" customHeight="1">
      <c r="A9" s="8" t="s">
        <v>6</v>
      </c>
      <c r="B9" s="53">
        <f>SUM(B11,B13)</f>
        <v>2805000</v>
      </c>
      <c r="C9" s="53">
        <f>SUM(C11,C13)</f>
        <v>468343.63</v>
      </c>
      <c r="D9" s="9">
        <f>B9-C9</f>
        <v>2336656.37</v>
      </c>
      <c r="E9" s="10">
        <f>(C9)/B9*100</f>
        <v>16.696742602495544</v>
      </c>
      <c r="F9" s="9">
        <v>1801290.58</v>
      </c>
      <c r="G9" s="89"/>
      <c r="H9" s="304"/>
      <c r="I9" s="89"/>
      <c r="J9" s="89"/>
      <c r="K9" s="89"/>
      <c r="L9" s="89"/>
    </row>
    <row r="10" spans="1:12" s="44" customFormat="1" ht="19.5" customHeight="1">
      <c r="A10" s="78"/>
      <c r="B10" s="241" t="s">
        <v>253</v>
      </c>
      <c r="C10" s="241"/>
      <c r="D10" s="14"/>
      <c r="E10" s="15"/>
      <c r="F10" s="14"/>
      <c r="G10" s="79"/>
      <c r="H10" s="305"/>
      <c r="I10" s="79"/>
      <c r="J10" s="79"/>
      <c r="K10" s="79"/>
      <c r="L10" s="79"/>
    </row>
    <row r="11" spans="1:12" s="44" customFormat="1" ht="19.5" customHeight="1">
      <c r="A11" s="78"/>
      <c r="B11" s="41">
        <v>2770000</v>
      </c>
      <c r="C11" s="42">
        <v>468343.63</v>
      </c>
      <c r="D11" s="14"/>
      <c r="E11" s="15"/>
      <c r="F11" s="14"/>
      <c r="G11" s="79"/>
      <c r="H11" s="305"/>
      <c r="I11" s="79"/>
      <c r="J11" s="79"/>
      <c r="K11" s="79"/>
      <c r="L11" s="79"/>
    </row>
    <row r="12" spans="1:12" s="44" customFormat="1" ht="19.5" customHeight="1">
      <c r="A12" s="78"/>
      <c r="B12" s="241" t="s">
        <v>254</v>
      </c>
      <c r="C12" s="241"/>
      <c r="D12" s="14"/>
      <c r="E12" s="15"/>
      <c r="F12" s="14"/>
      <c r="G12" s="79"/>
      <c r="H12" s="305"/>
      <c r="I12" s="79"/>
      <c r="J12" s="79"/>
      <c r="K12" s="79"/>
      <c r="L12" s="79"/>
    </row>
    <row r="13" spans="1:12" s="44" customFormat="1" ht="19.5" customHeight="1">
      <c r="A13" s="245"/>
      <c r="B13" s="46">
        <v>35000</v>
      </c>
      <c r="C13" s="74"/>
      <c r="D13" s="246"/>
      <c r="E13" s="247"/>
      <c r="F13" s="246"/>
      <c r="G13" s="79"/>
      <c r="H13" s="305"/>
      <c r="I13" s="79"/>
      <c r="J13" s="79"/>
      <c r="K13" s="79"/>
      <c r="L13" s="79"/>
    </row>
    <row r="14" spans="1:25" s="2" customFormat="1" ht="24.75" customHeight="1">
      <c r="A14" s="78" t="s">
        <v>7</v>
      </c>
      <c r="B14" s="23">
        <f>SUM(B16,B18)</f>
        <v>39000</v>
      </c>
      <c r="C14" s="23">
        <f>SUM(C16,C18)</f>
        <v>8911.97</v>
      </c>
      <c r="D14" s="14">
        <f>B14-C14</f>
        <v>30088.03</v>
      </c>
      <c r="E14" s="15">
        <f>(C14)/B14*100</f>
        <v>22.851205128205127</v>
      </c>
      <c r="F14" s="14">
        <v>36037.23</v>
      </c>
      <c r="G14" s="79"/>
      <c r="H14" s="305"/>
      <c r="I14" s="79"/>
      <c r="J14" s="79"/>
      <c r="K14" s="79"/>
      <c r="L14" s="7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s="2" customFormat="1" ht="19.5" customHeight="1">
      <c r="A15" s="78"/>
      <c r="B15" s="91" t="s">
        <v>256</v>
      </c>
      <c r="C15" s="91"/>
      <c r="D15" s="14"/>
      <c r="E15" s="15"/>
      <c r="F15" s="14"/>
      <c r="G15" s="79"/>
      <c r="H15" s="305"/>
      <c r="I15" s="79"/>
      <c r="J15" s="79"/>
      <c r="K15" s="79"/>
      <c r="L15" s="7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s="2" customFormat="1" ht="19.5" customHeight="1">
      <c r="A16" s="78"/>
      <c r="B16" s="42">
        <v>36000</v>
      </c>
      <c r="C16" s="42">
        <v>8911.97</v>
      </c>
      <c r="D16" s="14"/>
      <c r="E16" s="15"/>
      <c r="F16" s="14"/>
      <c r="G16" s="79"/>
      <c r="H16" s="305"/>
      <c r="I16" s="79"/>
      <c r="J16" s="79"/>
      <c r="K16" s="79"/>
      <c r="L16" s="7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s="2" customFormat="1" ht="19.5" customHeight="1">
      <c r="A17" s="78"/>
      <c r="B17" s="241" t="s">
        <v>254</v>
      </c>
      <c r="C17" s="241"/>
      <c r="D17" s="14"/>
      <c r="E17" s="15"/>
      <c r="F17" s="14"/>
      <c r="G17" s="79"/>
      <c r="H17" s="305"/>
      <c r="I17" s="79"/>
      <c r="J17" s="79"/>
      <c r="K17" s="79"/>
      <c r="L17" s="7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s="2" customFormat="1" ht="19.5" customHeight="1">
      <c r="A18" s="78"/>
      <c r="B18" s="42">
        <v>3000</v>
      </c>
      <c r="C18" s="42">
        <v>0</v>
      </c>
      <c r="D18" s="14"/>
      <c r="E18" s="15"/>
      <c r="F18" s="14"/>
      <c r="G18" s="79"/>
      <c r="H18" s="305"/>
      <c r="I18" s="79"/>
      <c r="J18" s="79"/>
      <c r="K18" s="79"/>
      <c r="L18" s="7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s="2" customFormat="1" ht="30" customHeight="1">
      <c r="A19" s="135" t="s">
        <v>76</v>
      </c>
      <c r="B19" s="136">
        <f>SUM(B9,B14)</f>
        <v>2844000</v>
      </c>
      <c r="C19" s="136">
        <f>SUM(C9,C14)</f>
        <v>477255.6</v>
      </c>
      <c r="D19" s="137">
        <f>B19-C19</f>
        <v>2366744.4</v>
      </c>
      <c r="E19" s="138">
        <f>(C19)/B19*100</f>
        <v>16.78113924050633</v>
      </c>
      <c r="F19" s="137">
        <f>SUM(F9:F14)</f>
        <v>1837327.81</v>
      </c>
      <c r="G19" s="79"/>
      <c r="H19" s="305"/>
      <c r="I19" s="79"/>
      <c r="J19" s="79"/>
      <c r="K19" s="79"/>
      <c r="L19" s="7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6" s="248" customFormat="1" ht="24.75" customHeight="1">
      <c r="A20" s="8" t="s">
        <v>8</v>
      </c>
      <c r="B20" s="53">
        <v>7000</v>
      </c>
      <c r="C20" s="53">
        <v>0</v>
      </c>
      <c r="D20" s="9">
        <f>B20-C20</f>
        <v>7000</v>
      </c>
      <c r="E20" s="10">
        <f>(C20)/B20*100</f>
        <v>0</v>
      </c>
      <c r="F20" s="9">
        <v>30833.73</v>
      </c>
      <c r="G20" s="79"/>
      <c r="H20" s="305"/>
      <c r="I20" s="79"/>
      <c r="J20" s="79"/>
      <c r="K20" s="79"/>
      <c r="L20" s="7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307"/>
    </row>
    <row r="21" spans="1:25" s="3" customFormat="1" ht="30" customHeight="1">
      <c r="A21" s="135" t="s">
        <v>77</v>
      </c>
      <c r="B21" s="136">
        <f>B20</f>
        <v>7000</v>
      </c>
      <c r="C21" s="136">
        <f>C20</f>
        <v>0</v>
      </c>
      <c r="D21" s="137">
        <f>B21-C21</f>
        <v>7000</v>
      </c>
      <c r="E21" s="138">
        <f>(C21)/B21*100</f>
        <v>0</v>
      </c>
      <c r="F21" s="137">
        <f>F20</f>
        <v>30833.73</v>
      </c>
      <c r="G21" s="30"/>
      <c r="H21" s="309"/>
      <c r="I21" s="30"/>
      <c r="J21" s="30"/>
      <c r="K21" s="30"/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2" customFormat="1" ht="24.75" customHeight="1">
      <c r="A22" s="18" t="s">
        <v>100</v>
      </c>
      <c r="B22" s="53">
        <f>SUM(B24,B26)</f>
        <v>377000</v>
      </c>
      <c r="C22" s="53">
        <f>SUM(C23:C26)</f>
        <v>64795.479999999996</v>
      </c>
      <c r="D22" s="9">
        <f>B22-C22</f>
        <v>312204.52</v>
      </c>
      <c r="E22" s="10">
        <f>(C22)/B22*100</f>
        <v>17.1871299734748</v>
      </c>
      <c r="F22" s="9">
        <v>265932.97</v>
      </c>
      <c r="G22" s="79"/>
      <c r="H22" s="305"/>
      <c r="I22" s="79"/>
      <c r="J22" s="79"/>
      <c r="K22" s="79"/>
      <c r="L22" s="7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12" s="2" customFormat="1" ht="19.5" customHeight="1">
      <c r="A23" s="39" t="s">
        <v>419</v>
      </c>
      <c r="B23" s="91" t="s">
        <v>256</v>
      </c>
      <c r="C23" s="42">
        <v>52.53</v>
      </c>
      <c r="D23" s="41"/>
      <c r="E23" s="43"/>
      <c r="F23" s="41"/>
      <c r="G23" s="89"/>
      <c r="H23" s="304"/>
      <c r="I23" s="89"/>
      <c r="J23" s="89"/>
      <c r="K23" s="89"/>
      <c r="L23" s="89"/>
    </row>
    <row r="24" spans="1:12" s="2" customFormat="1" ht="19.5" customHeight="1">
      <c r="A24" s="39" t="s">
        <v>420</v>
      </c>
      <c r="B24" s="42">
        <v>372000</v>
      </c>
      <c r="C24" s="42">
        <v>64742.95</v>
      </c>
      <c r="D24" s="14"/>
      <c r="E24" s="15"/>
      <c r="F24" s="14"/>
      <c r="G24" s="89"/>
      <c r="H24" s="304"/>
      <c r="I24" s="89"/>
      <c r="J24" s="89"/>
      <c r="K24" s="89"/>
      <c r="L24" s="89"/>
    </row>
    <row r="25" spans="1:12" s="2" customFormat="1" ht="19.5" customHeight="1">
      <c r="A25" s="22"/>
      <c r="B25" s="241" t="s">
        <v>254</v>
      </c>
      <c r="C25" s="41"/>
      <c r="D25" s="14"/>
      <c r="E25" s="15"/>
      <c r="F25" s="14"/>
      <c r="G25" s="89"/>
      <c r="H25" s="304"/>
      <c r="I25" s="89"/>
      <c r="J25" s="89"/>
      <c r="K25" s="89"/>
      <c r="L25" s="89"/>
    </row>
    <row r="26" spans="1:12" s="2" customFormat="1" ht="19.5" customHeight="1">
      <c r="A26" s="5"/>
      <c r="B26" s="46">
        <v>5000</v>
      </c>
      <c r="C26" s="366"/>
      <c r="D26" s="246"/>
      <c r="E26" s="247"/>
      <c r="F26" s="246"/>
      <c r="G26" s="89"/>
      <c r="H26" s="304"/>
      <c r="I26" s="89"/>
      <c r="J26" s="89"/>
      <c r="K26" s="89"/>
      <c r="L26" s="89"/>
    </row>
    <row r="27" spans="1:12" s="2" customFormat="1" ht="24.75" customHeight="1">
      <c r="A27" s="8" t="s">
        <v>101</v>
      </c>
      <c r="B27" s="53">
        <f>SUM(B29,B31)</f>
        <v>49000</v>
      </c>
      <c r="C27" s="53">
        <f>SUM(C29,C31)</f>
        <v>8113.34</v>
      </c>
      <c r="D27" s="9">
        <f>B27-C27</f>
        <v>40886.66</v>
      </c>
      <c r="E27" s="10">
        <f>(C27)/B27*100</f>
        <v>16.55783673469388</v>
      </c>
      <c r="F27" s="9">
        <v>31234.72</v>
      </c>
      <c r="G27" s="89"/>
      <c r="H27" s="304"/>
      <c r="I27" s="89"/>
      <c r="J27" s="89"/>
      <c r="K27" s="89"/>
      <c r="L27" s="89"/>
    </row>
    <row r="28" spans="1:12" s="2" customFormat="1" ht="19.5" customHeight="1">
      <c r="A28" s="78"/>
      <c r="B28" s="91" t="s">
        <v>256</v>
      </c>
      <c r="C28" s="91"/>
      <c r="D28" s="14"/>
      <c r="E28" s="15"/>
      <c r="F28" s="14"/>
      <c r="G28" s="89"/>
      <c r="H28" s="304"/>
      <c r="I28" s="89"/>
      <c r="J28" s="89"/>
      <c r="K28" s="89"/>
      <c r="L28" s="89"/>
    </row>
    <row r="29" spans="1:12" s="2" customFormat="1" ht="19.5" customHeight="1">
      <c r="A29" s="78"/>
      <c r="B29" s="41">
        <v>48000</v>
      </c>
      <c r="C29" s="41">
        <v>8113.34</v>
      </c>
      <c r="D29" s="14"/>
      <c r="E29" s="15"/>
      <c r="F29" s="14"/>
      <c r="G29" s="89"/>
      <c r="H29" s="304"/>
      <c r="I29" s="89"/>
      <c r="J29" s="89"/>
      <c r="K29" s="89"/>
      <c r="L29" s="89"/>
    </row>
    <row r="30" spans="1:12" s="2" customFormat="1" ht="19.5" customHeight="1">
      <c r="A30" s="78"/>
      <c r="B30" s="241" t="s">
        <v>254</v>
      </c>
      <c r="C30" s="241"/>
      <c r="D30" s="14"/>
      <c r="E30" s="15"/>
      <c r="F30" s="14"/>
      <c r="G30" s="89"/>
      <c r="H30" s="304"/>
      <c r="I30" s="89"/>
      <c r="J30" s="89"/>
      <c r="K30" s="89"/>
      <c r="L30" s="89"/>
    </row>
    <row r="31" spans="1:12" s="2" customFormat="1" ht="19.5" customHeight="1">
      <c r="A31" s="78"/>
      <c r="B31" s="42">
        <v>1000</v>
      </c>
      <c r="C31" s="42"/>
      <c r="D31" s="14"/>
      <c r="E31" s="15"/>
      <c r="F31" s="14"/>
      <c r="G31" s="89"/>
      <c r="H31" s="304"/>
      <c r="I31" s="89"/>
      <c r="J31" s="89"/>
      <c r="K31" s="89"/>
      <c r="L31" s="89"/>
    </row>
    <row r="32" spans="1:12" s="2" customFormat="1" ht="30" customHeight="1">
      <c r="A32" s="95" t="s">
        <v>78</v>
      </c>
      <c r="B32" s="96">
        <f>SUM(B22,B27)</f>
        <v>426000</v>
      </c>
      <c r="C32" s="96">
        <f>SUM(C22,C27)</f>
        <v>72908.81999999999</v>
      </c>
      <c r="D32" s="97">
        <f>B32-C32</f>
        <v>353091.18</v>
      </c>
      <c r="E32" s="98">
        <f>(C32)/B32*100</f>
        <v>17.11474647887324</v>
      </c>
      <c r="F32" s="97">
        <f>SUM(F22:F27)</f>
        <v>297167.68999999994</v>
      </c>
      <c r="G32" s="89"/>
      <c r="H32" s="304"/>
      <c r="I32" s="89"/>
      <c r="J32" s="89"/>
      <c r="K32" s="89"/>
      <c r="L32" s="89"/>
    </row>
    <row r="33" spans="1:12" s="2" customFormat="1" ht="30" customHeight="1">
      <c r="A33" s="135" t="s">
        <v>79</v>
      </c>
      <c r="B33" s="136">
        <f>SUM(B19,B21,B32)</f>
        <v>3277000</v>
      </c>
      <c r="C33" s="136">
        <f>SUM(C19,C21,C32)</f>
        <v>550164.4199999999</v>
      </c>
      <c r="D33" s="137">
        <f>B33-C33</f>
        <v>2726835.58</v>
      </c>
      <c r="E33" s="138">
        <f>(C33)/B33*100</f>
        <v>16.788660970399754</v>
      </c>
      <c r="F33" s="137">
        <f>SUM(F19,F21,F32)</f>
        <v>2165329.23</v>
      </c>
      <c r="G33" s="89"/>
      <c r="H33" s="304"/>
      <c r="I33" s="89"/>
      <c r="J33" s="89"/>
      <c r="K33" s="89"/>
      <c r="L33" s="89"/>
    </row>
    <row r="34" spans="1:12" s="2" customFormat="1" ht="24.75" customHeight="1">
      <c r="A34" s="8" t="s">
        <v>9</v>
      </c>
      <c r="B34" s="53">
        <v>130000</v>
      </c>
      <c r="C34" s="53">
        <f>SUM(C35:C40)</f>
        <v>21860.36</v>
      </c>
      <c r="D34" s="9">
        <f>B34-C34</f>
        <v>108139.64</v>
      </c>
      <c r="E34" s="10">
        <f>(C34)/B34*100</f>
        <v>16.815661538461537</v>
      </c>
      <c r="F34" s="9">
        <v>115292.3</v>
      </c>
      <c r="G34" s="89"/>
      <c r="H34" s="304"/>
      <c r="I34" s="89"/>
      <c r="J34" s="89"/>
      <c r="K34" s="89"/>
      <c r="L34" s="89"/>
    </row>
    <row r="35" spans="1:12" s="44" customFormat="1" ht="19.5" customHeight="1">
      <c r="A35" s="63" t="s">
        <v>65</v>
      </c>
      <c r="B35" s="42"/>
      <c r="C35" s="42">
        <v>1275</v>
      </c>
      <c r="D35" s="41"/>
      <c r="E35" s="131"/>
      <c r="F35" s="41"/>
      <c r="G35" s="79"/>
      <c r="H35" s="305"/>
      <c r="I35" s="79"/>
      <c r="J35" s="79"/>
      <c r="K35" s="79"/>
      <c r="L35" s="79"/>
    </row>
    <row r="36" spans="1:12" s="44" customFormat="1" ht="19.5" customHeight="1">
      <c r="A36" s="63" t="s">
        <v>90</v>
      </c>
      <c r="B36" s="42"/>
      <c r="C36" s="42">
        <v>570.75</v>
      </c>
      <c r="D36" s="41"/>
      <c r="E36" s="131"/>
      <c r="F36" s="41"/>
      <c r="G36" s="79"/>
      <c r="H36" s="305"/>
      <c r="I36" s="79"/>
      <c r="J36" s="79"/>
      <c r="K36" s="79"/>
      <c r="L36" s="79"/>
    </row>
    <row r="37" spans="1:12" s="44" customFormat="1" ht="19.5" customHeight="1">
      <c r="A37" s="63" t="s">
        <v>119</v>
      </c>
      <c r="B37" s="42"/>
      <c r="C37" s="42">
        <v>1221</v>
      </c>
      <c r="D37" s="41"/>
      <c r="E37" s="131"/>
      <c r="F37" s="41"/>
      <c r="G37" s="79"/>
      <c r="H37" s="305"/>
      <c r="I37" s="79"/>
      <c r="J37" s="79"/>
      <c r="K37" s="79"/>
      <c r="L37" s="79"/>
    </row>
    <row r="38" spans="1:12" s="44" customFormat="1" ht="19.5" customHeight="1">
      <c r="A38" s="63" t="s">
        <v>56</v>
      </c>
      <c r="B38" s="42"/>
      <c r="C38" s="42">
        <v>1377.41</v>
      </c>
      <c r="D38" s="41"/>
      <c r="E38" s="131"/>
      <c r="F38" s="41"/>
      <c r="G38" s="79"/>
      <c r="H38" s="305"/>
      <c r="I38" s="79"/>
      <c r="J38" s="79"/>
      <c r="K38" s="79"/>
      <c r="L38" s="79"/>
    </row>
    <row r="39" spans="1:12" s="2" customFormat="1" ht="19.5" customHeight="1">
      <c r="A39" s="165" t="s">
        <v>10</v>
      </c>
      <c r="B39" s="42"/>
      <c r="C39" s="42">
        <v>4090</v>
      </c>
      <c r="D39" s="41"/>
      <c r="E39" s="43"/>
      <c r="F39" s="41"/>
      <c r="G39" s="89"/>
      <c r="H39" s="304"/>
      <c r="I39" s="89"/>
      <c r="J39" s="89"/>
      <c r="K39" s="89"/>
      <c r="L39" s="89"/>
    </row>
    <row r="40" spans="1:12" s="2" customFormat="1" ht="19.5" customHeight="1">
      <c r="A40" s="249" t="s">
        <v>11</v>
      </c>
      <c r="B40" s="74"/>
      <c r="C40" s="74">
        <v>13326.2</v>
      </c>
      <c r="D40" s="46"/>
      <c r="E40" s="47"/>
      <c r="F40" s="46"/>
      <c r="G40" s="89"/>
      <c r="H40" s="304"/>
      <c r="I40" s="89"/>
      <c r="J40" s="89"/>
      <c r="K40" s="89"/>
      <c r="L40" s="89"/>
    </row>
    <row r="41" spans="1:12" s="2" customFormat="1" ht="24.75" customHeight="1">
      <c r="A41" s="18" t="s">
        <v>12</v>
      </c>
      <c r="B41" s="53">
        <v>100000</v>
      </c>
      <c r="C41" s="9">
        <f>SUM(C42:C43)</f>
        <v>18037.78</v>
      </c>
      <c r="D41" s="250">
        <f>B41-C41</f>
        <v>81962.22</v>
      </c>
      <c r="E41" s="251">
        <f>(C41)/B41*100</f>
        <v>18.037779999999998</v>
      </c>
      <c r="F41" s="9">
        <v>85050.9</v>
      </c>
      <c r="G41" s="89"/>
      <c r="H41" s="304"/>
      <c r="I41" s="89"/>
      <c r="J41" s="89"/>
      <c r="K41" s="89"/>
      <c r="L41" s="89"/>
    </row>
    <row r="42" spans="1:12" s="2" customFormat="1" ht="19.5" customHeight="1">
      <c r="A42" s="39" t="s">
        <v>359</v>
      </c>
      <c r="B42" s="23"/>
      <c r="C42" s="41">
        <v>2370.69</v>
      </c>
      <c r="D42" s="310"/>
      <c r="E42" s="311"/>
      <c r="F42" s="14"/>
      <c r="G42" s="89"/>
      <c r="H42" s="304"/>
      <c r="I42" s="89"/>
      <c r="J42" s="89"/>
      <c r="K42" s="89"/>
      <c r="L42" s="89"/>
    </row>
    <row r="43" spans="1:12" s="2" customFormat="1" ht="19.5" customHeight="1">
      <c r="A43" s="45" t="s">
        <v>60</v>
      </c>
      <c r="B43" s="74"/>
      <c r="C43" s="46">
        <v>15667.09</v>
      </c>
      <c r="D43" s="252"/>
      <c r="E43" s="253"/>
      <c r="F43" s="46"/>
      <c r="G43" s="89"/>
      <c r="H43" s="313" t="s">
        <v>360</v>
      </c>
      <c r="I43" s="89"/>
      <c r="J43" s="89"/>
      <c r="K43" s="89"/>
      <c r="L43" s="89"/>
    </row>
    <row r="44" spans="1:12" s="2" customFormat="1" ht="24.75" customHeight="1">
      <c r="A44" s="22" t="s">
        <v>13</v>
      </c>
      <c r="B44" s="23">
        <v>20000</v>
      </c>
      <c r="C44" s="23">
        <v>0</v>
      </c>
      <c r="D44" s="14">
        <f>B44-C44</f>
        <v>20000</v>
      </c>
      <c r="E44" s="15">
        <f>(C44)/B44*100</f>
        <v>0</v>
      </c>
      <c r="F44" s="14">
        <v>0</v>
      </c>
      <c r="G44" s="89"/>
      <c r="H44" s="304"/>
      <c r="I44" s="89"/>
      <c r="J44" s="89"/>
      <c r="K44" s="89"/>
      <c r="L44" s="89"/>
    </row>
    <row r="45" spans="1:12" s="2" customFormat="1" ht="30" customHeight="1">
      <c r="A45" s="139" t="s">
        <v>80</v>
      </c>
      <c r="B45" s="136">
        <f>SUM(B34,B41,B44)</f>
        <v>250000</v>
      </c>
      <c r="C45" s="136">
        <f>SUM(C34,C41,C44)</f>
        <v>39898.14</v>
      </c>
      <c r="D45" s="137">
        <f>B45-C45</f>
        <v>210101.86</v>
      </c>
      <c r="E45" s="138">
        <f>(C45)/B45*100</f>
        <v>15.959256</v>
      </c>
      <c r="F45" s="137">
        <f>SUM(F34:F44)</f>
        <v>200343.2</v>
      </c>
      <c r="G45" s="89"/>
      <c r="H45" s="304"/>
      <c r="I45" s="89"/>
      <c r="J45" s="89"/>
      <c r="K45" s="89"/>
      <c r="L45" s="89"/>
    </row>
    <row r="46" spans="1:12" s="2" customFormat="1" ht="24.75" customHeight="1">
      <c r="A46" s="18" t="s">
        <v>14</v>
      </c>
      <c r="B46" s="53">
        <v>35000</v>
      </c>
      <c r="C46" s="85">
        <f>SUM(C47:C52)</f>
        <v>10393.67</v>
      </c>
      <c r="D46" s="9">
        <f>B46-C46</f>
        <v>24606.33</v>
      </c>
      <c r="E46" s="10">
        <f>(C46)/B46*100</f>
        <v>29.6962</v>
      </c>
      <c r="F46" s="9">
        <v>26317.57</v>
      </c>
      <c r="G46" s="89"/>
      <c r="H46" s="304"/>
      <c r="I46" s="89"/>
      <c r="J46" s="89"/>
      <c r="K46" s="89"/>
      <c r="L46" s="89"/>
    </row>
    <row r="47" spans="1:12" s="2" customFormat="1" ht="19.5" customHeight="1">
      <c r="A47" s="39" t="s">
        <v>361</v>
      </c>
      <c r="B47" s="42"/>
      <c r="C47" s="83">
        <v>1492.84</v>
      </c>
      <c r="D47" s="41"/>
      <c r="E47" s="43"/>
      <c r="F47" s="41"/>
      <c r="G47" s="89"/>
      <c r="H47" s="304"/>
      <c r="I47" s="89"/>
      <c r="J47" s="89"/>
      <c r="K47" s="89"/>
      <c r="L47" s="89"/>
    </row>
    <row r="48" spans="1:12" s="2" customFormat="1" ht="19.5" customHeight="1">
      <c r="A48" s="45" t="s">
        <v>114</v>
      </c>
      <c r="B48" s="74"/>
      <c r="C48" s="84">
        <v>597.22</v>
      </c>
      <c r="D48" s="46"/>
      <c r="E48" s="47"/>
      <c r="F48" s="46"/>
      <c r="G48" s="89"/>
      <c r="H48" s="304"/>
      <c r="I48" s="89"/>
      <c r="J48" s="89"/>
      <c r="K48" s="89"/>
      <c r="L48" s="89"/>
    </row>
    <row r="49" spans="1:12" s="2" customFormat="1" ht="19.5" customHeight="1">
      <c r="A49" s="39" t="s">
        <v>121</v>
      </c>
      <c r="B49" s="42"/>
      <c r="C49" s="83">
        <v>6492.87</v>
      </c>
      <c r="D49" s="41"/>
      <c r="E49" s="43"/>
      <c r="F49" s="41"/>
      <c r="G49" s="89"/>
      <c r="H49" s="304"/>
      <c r="I49" s="89"/>
      <c r="J49" s="89"/>
      <c r="K49" s="89"/>
      <c r="L49" s="89"/>
    </row>
    <row r="50" spans="1:12" s="2" customFormat="1" ht="19.5" customHeight="1">
      <c r="A50" s="38" t="s">
        <v>458</v>
      </c>
      <c r="B50" s="42"/>
      <c r="C50" s="83">
        <v>1100</v>
      </c>
      <c r="D50" s="41"/>
      <c r="E50" s="43"/>
      <c r="F50" s="41"/>
      <c r="G50" s="89"/>
      <c r="H50" s="304"/>
      <c r="I50" s="89"/>
      <c r="J50" s="89"/>
      <c r="K50" s="89"/>
      <c r="L50" s="89"/>
    </row>
    <row r="51" spans="1:12" s="2" customFormat="1" ht="19.5" customHeight="1">
      <c r="A51" s="38" t="s">
        <v>115</v>
      </c>
      <c r="B51" s="42"/>
      <c r="C51" s="83">
        <v>684.76</v>
      </c>
      <c r="D51" s="41"/>
      <c r="E51" s="43"/>
      <c r="F51" s="41"/>
      <c r="G51" s="89"/>
      <c r="H51" s="304"/>
      <c r="I51" s="89"/>
      <c r="J51" s="89"/>
      <c r="K51" s="89"/>
      <c r="L51" s="89"/>
    </row>
    <row r="52" spans="1:12" s="2" customFormat="1" ht="19.5" customHeight="1">
      <c r="A52" s="38" t="s">
        <v>363</v>
      </c>
      <c r="B52" s="42"/>
      <c r="C52" s="83">
        <v>25.98</v>
      </c>
      <c r="D52" s="41"/>
      <c r="E52" s="43"/>
      <c r="F52" s="41"/>
      <c r="G52" s="89"/>
      <c r="H52" s="304"/>
      <c r="I52" s="89"/>
      <c r="J52" s="89"/>
      <c r="K52" s="89"/>
      <c r="L52" s="89"/>
    </row>
    <row r="53" spans="1:12" s="2" customFormat="1" ht="24.75" customHeight="1">
      <c r="A53" s="18" t="s">
        <v>63</v>
      </c>
      <c r="B53" s="9">
        <v>2000</v>
      </c>
      <c r="C53" s="19">
        <f>C54</f>
        <v>625</v>
      </c>
      <c r="D53" s="9">
        <f>B53-C53</f>
        <v>1375</v>
      </c>
      <c r="E53" s="10">
        <f>(C53)/B53*100</f>
        <v>31.25</v>
      </c>
      <c r="F53" s="9">
        <v>0</v>
      </c>
      <c r="G53" s="89"/>
      <c r="H53" s="304"/>
      <c r="I53" s="89"/>
      <c r="J53" s="89"/>
      <c r="K53" s="89"/>
      <c r="L53" s="89"/>
    </row>
    <row r="54" spans="1:12" s="2" customFormat="1" ht="19.5" customHeight="1">
      <c r="A54" s="45" t="s">
        <v>364</v>
      </c>
      <c r="B54" s="246"/>
      <c r="C54" s="52">
        <v>625</v>
      </c>
      <c r="D54" s="246"/>
      <c r="E54" s="247"/>
      <c r="F54" s="246"/>
      <c r="G54" s="89"/>
      <c r="H54" s="304"/>
      <c r="I54" s="89"/>
      <c r="J54" s="89"/>
      <c r="K54" s="89"/>
      <c r="L54" s="89"/>
    </row>
    <row r="55" spans="1:12" s="2" customFormat="1" ht="24.75" customHeight="1">
      <c r="A55" s="18" t="s">
        <v>15</v>
      </c>
      <c r="B55" s="9">
        <v>2000</v>
      </c>
      <c r="C55" s="19">
        <v>0</v>
      </c>
      <c r="D55" s="9">
        <f>B55-C55</f>
        <v>2000</v>
      </c>
      <c r="E55" s="10">
        <f>(C55)/B55*100</f>
        <v>0</v>
      </c>
      <c r="F55" s="9">
        <v>402.38</v>
      </c>
      <c r="G55" s="89"/>
      <c r="H55" s="304"/>
      <c r="I55" s="89"/>
      <c r="J55" s="89"/>
      <c r="K55" s="89"/>
      <c r="L55" s="89"/>
    </row>
    <row r="56" spans="1:12" s="2" customFormat="1" ht="30" customHeight="1">
      <c r="A56" s="139" t="s">
        <v>81</v>
      </c>
      <c r="B56" s="136">
        <f>SUM(B46,B53,B55)</f>
        <v>39000</v>
      </c>
      <c r="C56" s="136">
        <f>SUM(C46,C53,C55)</f>
        <v>11018.67</v>
      </c>
      <c r="D56" s="137">
        <f>B56-C56</f>
        <v>27981.33</v>
      </c>
      <c r="E56" s="138">
        <f>(C56)/B56*100</f>
        <v>28.253</v>
      </c>
      <c r="F56" s="137">
        <f>SUM(F46:F55)</f>
        <v>26719.95</v>
      </c>
      <c r="G56" s="89"/>
      <c r="H56" s="304"/>
      <c r="I56" s="89"/>
      <c r="J56" s="89"/>
      <c r="K56" s="89"/>
      <c r="L56" s="89"/>
    </row>
    <row r="57" spans="1:12" s="2" customFormat="1" ht="24.75" customHeight="1">
      <c r="A57" s="35" t="s">
        <v>16</v>
      </c>
      <c r="B57" s="53">
        <v>110000</v>
      </c>
      <c r="C57" s="170">
        <f>SUM(C58:C66)</f>
        <v>20196.97</v>
      </c>
      <c r="D57" s="9">
        <f>B57-C57</f>
        <v>89803.03</v>
      </c>
      <c r="E57" s="10">
        <f>(C57)/B57*100</f>
        <v>18.360881818181817</v>
      </c>
      <c r="F57" s="9">
        <v>79160.64</v>
      </c>
      <c r="G57" s="89"/>
      <c r="H57" s="304"/>
      <c r="I57" s="89"/>
      <c r="J57" s="89"/>
      <c r="K57" s="89"/>
      <c r="L57" s="89"/>
    </row>
    <row r="58" spans="1:12" s="2" customFormat="1" ht="19.5" customHeight="1">
      <c r="A58" s="38" t="s">
        <v>57</v>
      </c>
      <c r="B58" s="42"/>
      <c r="C58" s="132"/>
      <c r="D58" s="41"/>
      <c r="E58" s="43"/>
      <c r="F58" s="41"/>
      <c r="G58" s="89"/>
      <c r="H58" s="304"/>
      <c r="I58" s="89"/>
      <c r="J58" s="89"/>
      <c r="K58" s="89"/>
      <c r="L58" s="89"/>
    </row>
    <row r="59" spans="1:12" s="2" customFormat="1" ht="19.5" customHeight="1">
      <c r="A59" s="38" t="s">
        <v>365</v>
      </c>
      <c r="B59" s="42"/>
      <c r="C59" s="132">
        <v>505.32</v>
      </c>
      <c r="D59" s="41"/>
      <c r="E59" s="43"/>
      <c r="F59" s="41"/>
      <c r="G59" s="89"/>
      <c r="H59" s="304"/>
      <c r="I59" s="89"/>
      <c r="J59" s="89"/>
      <c r="K59" s="89"/>
      <c r="L59" s="89"/>
    </row>
    <row r="60" spans="1:12" s="2" customFormat="1" ht="19.5" customHeight="1">
      <c r="A60" s="38" t="s">
        <v>421</v>
      </c>
      <c r="B60" s="42"/>
      <c r="C60" s="132">
        <v>3658.29</v>
      </c>
      <c r="D60" s="41"/>
      <c r="E60" s="43"/>
      <c r="F60" s="41"/>
      <c r="G60" s="89"/>
      <c r="H60" s="304"/>
      <c r="I60" s="89"/>
      <c r="J60" s="89"/>
      <c r="K60" s="89"/>
      <c r="L60" s="89"/>
    </row>
    <row r="61" spans="1:12" s="2" customFormat="1" ht="19.5" customHeight="1">
      <c r="A61" s="38" t="s">
        <v>58</v>
      </c>
      <c r="B61" s="42"/>
      <c r="C61" s="132"/>
      <c r="D61" s="41"/>
      <c r="E61" s="43"/>
      <c r="F61" s="41"/>
      <c r="G61" s="89"/>
      <c r="H61" s="304"/>
      <c r="I61" s="89"/>
      <c r="J61" s="89"/>
      <c r="K61" s="89"/>
      <c r="L61" s="89"/>
    </row>
    <row r="62" spans="1:12" s="2" customFormat="1" ht="19.5" customHeight="1">
      <c r="A62" s="38" t="s">
        <v>367</v>
      </c>
      <c r="B62" s="42"/>
      <c r="C62" s="132">
        <v>776.16</v>
      </c>
      <c r="D62" s="41"/>
      <c r="E62" s="43"/>
      <c r="F62" s="41"/>
      <c r="G62" s="89"/>
      <c r="H62" s="304"/>
      <c r="I62" s="89"/>
      <c r="J62" s="89"/>
      <c r="K62" s="89"/>
      <c r="L62" s="89"/>
    </row>
    <row r="63" spans="1:12" s="44" customFormat="1" ht="19.5" customHeight="1">
      <c r="A63" s="38" t="s">
        <v>422</v>
      </c>
      <c r="B63" s="42"/>
      <c r="C63" s="132">
        <v>11216.25</v>
      </c>
      <c r="D63" s="41"/>
      <c r="E63" s="131"/>
      <c r="F63" s="41"/>
      <c r="G63" s="79"/>
      <c r="H63" s="305"/>
      <c r="I63" s="79"/>
      <c r="J63" s="79"/>
      <c r="K63" s="79"/>
      <c r="L63" s="79"/>
    </row>
    <row r="64" spans="1:12" s="44" customFormat="1" ht="19.5" customHeight="1">
      <c r="A64" s="38" t="s">
        <v>369</v>
      </c>
      <c r="B64" s="42"/>
      <c r="C64" s="132">
        <v>92</v>
      </c>
      <c r="D64" s="41"/>
      <c r="E64" s="131"/>
      <c r="F64" s="41"/>
      <c r="G64" s="79"/>
      <c r="H64" s="305"/>
      <c r="I64" s="79"/>
      <c r="J64" s="79"/>
      <c r="K64" s="79"/>
      <c r="L64" s="79"/>
    </row>
    <row r="65" spans="1:12" s="2" customFormat="1" ht="19.5" customHeight="1">
      <c r="A65" s="38" t="s">
        <v>423</v>
      </c>
      <c r="B65" s="42"/>
      <c r="C65" s="132">
        <v>1883.65</v>
      </c>
      <c r="D65" s="41"/>
      <c r="E65" s="43"/>
      <c r="F65" s="41"/>
      <c r="G65" s="89"/>
      <c r="H65" s="304"/>
      <c r="I65" s="89"/>
      <c r="J65" s="89"/>
      <c r="K65" s="89"/>
      <c r="L65" s="89"/>
    </row>
    <row r="66" spans="1:12" s="2" customFormat="1" ht="19.5" customHeight="1">
      <c r="A66" s="72" t="s">
        <v>116</v>
      </c>
      <c r="B66" s="74"/>
      <c r="C66" s="171">
        <v>2065.3</v>
      </c>
      <c r="D66" s="46"/>
      <c r="E66" s="47"/>
      <c r="F66" s="46"/>
      <c r="G66" s="89"/>
      <c r="H66" s="304"/>
      <c r="I66" s="89"/>
      <c r="J66" s="89"/>
      <c r="K66" s="89"/>
      <c r="L66" s="89"/>
    </row>
    <row r="67" spans="1:12" s="2" customFormat="1" ht="24.75" customHeight="1">
      <c r="A67" s="18" t="s">
        <v>17</v>
      </c>
      <c r="B67" s="53">
        <v>5000</v>
      </c>
      <c r="C67" s="85">
        <v>575</v>
      </c>
      <c r="D67" s="9">
        <f>B67-C67</f>
        <v>4425</v>
      </c>
      <c r="E67" s="10">
        <f>(C67)/B67*100</f>
        <v>11.5</v>
      </c>
      <c r="F67" s="9">
        <v>0</v>
      </c>
      <c r="G67" s="89"/>
      <c r="H67" s="304"/>
      <c r="I67" s="89"/>
      <c r="J67" s="89"/>
      <c r="K67" s="89"/>
      <c r="L67" s="89"/>
    </row>
    <row r="68" spans="1:12" s="2" customFormat="1" ht="19.5" customHeight="1">
      <c r="A68" s="45" t="s">
        <v>445</v>
      </c>
      <c r="B68" s="76"/>
      <c r="C68" s="84">
        <v>575</v>
      </c>
      <c r="D68" s="46"/>
      <c r="E68" s="47"/>
      <c r="F68" s="46"/>
      <c r="G68" s="89"/>
      <c r="H68" s="304"/>
      <c r="I68" s="89"/>
      <c r="J68" s="89"/>
      <c r="K68" s="89"/>
      <c r="L68" s="89"/>
    </row>
    <row r="69" spans="1:17" s="128" customFormat="1" ht="24.75" customHeight="1">
      <c r="A69" s="18" t="s">
        <v>18</v>
      </c>
      <c r="B69" s="36">
        <v>70000</v>
      </c>
      <c r="C69" s="53">
        <f>SUM(C70:C71)</f>
        <v>2221</v>
      </c>
      <c r="D69" s="9">
        <f>B69-C69</f>
        <v>67779</v>
      </c>
      <c r="E69" s="10">
        <f>(C69)/B69*100</f>
        <v>3.1728571428571426</v>
      </c>
      <c r="F69" s="9">
        <v>27738.43</v>
      </c>
      <c r="G69" s="79"/>
      <c r="H69" s="305"/>
      <c r="I69" s="79"/>
      <c r="J69" s="79"/>
      <c r="K69" s="79"/>
      <c r="L69" s="79"/>
      <c r="M69" s="79"/>
      <c r="N69" s="79"/>
      <c r="O69" s="79"/>
      <c r="P69" s="79"/>
      <c r="Q69" s="127"/>
    </row>
    <row r="70" spans="1:17" s="66" customFormat="1" ht="19.5" customHeight="1">
      <c r="A70" s="39" t="s">
        <v>424</v>
      </c>
      <c r="B70" s="49"/>
      <c r="C70" s="42">
        <v>1981</v>
      </c>
      <c r="D70" s="41"/>
      <c r="E70" s="43"/>
      <c r="F70" s="41"/>
      <c r="G70" s="79"/>
      <c r="H70" s="314" t="s">
        <v>373</v>
      </c>
      <c r="I70" s="79"/>
      <c r="J70" s="79"/>
      <c r="K70" s="79"/>
      <c r="L70" s="79"/>
      <c r="M70" s="79"/>
      <c r="N70" s="79"/>
      <c r="O70" s="79"/>
      <c r="P70" s="79"/>
      <c r="Q70" s="126"/>
    </row>
    <row r="71" spans="1:8" s="79" customFormat="1" ht="19.5" customHeight="1">
      <c r="A71" s="72" t="s">
        <v>374</v>
      </c>
      <c r="B71" s="46"/>
      <c r="C71" s="74">
        <v>240</v>
      </c>
      <c r="D71" s="46"/>
      <c r="E71" s="47"/>
      <c r="F71" s="46"/>
      <c r="H71" s="314" t="s">
        <v>375</v>
      </c>
    </row>
    <row r="72" spans="1:12" s="2" customFormat="1" ht="24.75" customHeight="1">
      <c r="A72" s="27" t="s">
        <v>19</v>
      </c>
      <c r="B72" s="85">
        <v>540000</v>
      </c>
      <c r="C72" s="85">
        <f>SUM(C73:C77)</f>
        <v>132964.07</v>
      </c>
      <c r="D72" s="19">
        <f>B72-C72</f>
        <v>407035.93</v>
      </c>
      <c r="E72" s="28">
        <f>(C72)/B72*100</f>
        <v>24.622975925925928</v>
      </c>
      <c r="F72" s="19">
        <v>507307.15</v>
      </c>
      <c r="G72" s="89"/>
      <c r="H72" s="315"/>
      <c r="I72" s="89"/>
      <c r="J72" s="89"/>
      <c r="K72" s="89"/>
      <c r="L72" s="89"/>
    </row>
    <row r="73" spans="1:8" s="89" customFormat="1" ht="21.75" customHeight="1">
      <c r="A73" s="64" t="s">
        <v>127</v>
      </c>
      <c r="B73" s="83"/>
      <c r="C73" s="83"/>
      <c r="D73" s="51"/>
      <c r="E73" s="65"/>
      <c r="F73" s="51"/>
      <c r="H73" s="304"/>
    </row>
    <row r="74" spans="1:8" s="89" customFormat="1" ht="21.75" customHeight="1">
      <c r="A74" s="64" t="s">
        <v>376</v>
      </c>
      <c r="B74" s="83"/>
      <c r="C74" s="83">
        <v>123.75</v>
      </c>
      <c r="D74" s="51"/>
      <c r="E74" s="65"/>
      <c r="F74" s="51"/>
      <c r="H74" s="304"/>
    </row>
    <row r="75" spans="1:12" s="2" customFormat="1" ht="21.75" customHeight="1">
      <c r="A75" s="71" t="s">
        <v>66</v>
      </c>
      <c r="B75" s="83"/>
      <c r="C75" s="83"/>
      <c r="D75" s="51"/>
      <c r="E75" s="65"/>
      <c r="F75" s="51"/>
      <c r="G75" s="89"/>
      <c r="H75" s="304"/>
      <c r="I75" s="89"/>
      <c r="J75" s="89"/>
      <c r="K75" s="89"/>
      <c r="L75" s="89"/>
    </row>
    <row r="76" spans="1:12" s="2" customFormat="1" ht="21.75" customHeight="1">
      <c r="A76" s="71" t="s">
        <v>425</v>
      </c>
      <c r="B76" s="83"/>
      <c r="C76" s="83">
        <v>109162</v>
      </c>
      <c r="D76" s="51"/>
      <c r="E76" s="65"/>
      <c r="F76" s="51"/>
      <c r="G76" s="89"/>
      <c r="H76" s="313" t="s">
        <v>378</v>
      </c>
      <c r="I76" s="89"/>
      <c r="J76" s="89"/>
      <c r="K76" s="89"/>
      <c r="L76" s="89"/>
    </row>
    <row r="77" spans="1:12" s="2" customFormat="1" ht="21.75" customHeight="1">
      <c r="A77" s="240" t="s">
        <v>426</v>
      </c>
      <c r="B77" s="84"/>
      <c r="C77" s="84">
        <v>23678.32</v>
      </c>
      <c r="D77" s="52"/>
      <c r="E77" s="67"/>
      <c r="F77" s="52"/>
      <c r="G77" s="89"/>
      <c r="H77" s="313" t="s">
        <v>381</v>
      </c>
      <c r="I77" s="89"/>
      <c r="J77" s="89"/>
      <c r="K77" s="89"/>
      <c r="L77" s="89"/>
    </row>
    <row r="78" spans="1:12" s="2" customFormat="1" ht="24.75" customHeight="1">
      <c r="A78" s="18" t="s">
        <v>20</v>
      </c>
      <c r="B78" s="53">
        <v>15000</v>
      </c>
      <c r="C78" s="53">
        <v>0</v>
      </c>
      <c r="D78" s="9">
        <f>B78-C78</f>
        <v>15000</v>
      </c>
      <c r="E78" s="10">
        <f>(C78)/B78*100</f>
        <v>0</v>
      </c>
      <c r="F78" s="9">
        <v>12600</v>
      </c>
      <c r="G78" s="89"/>
      <c r="H78" s="315"/>
      <c r="I78" s="89"/>
      <c r="J78" s="89"/>
      <c r="K78" s="89"/>
      <c r="L78" s="89"/>
    </row>
    <row r="79" spans="1:12" s="2" customFormat="1" ht="24.75" customHeight="1">
      <c r="A79" s="35" t="s">
        <v>21</v>
      </c>
      <c r="B79" s="53">
        <v>55000</v>
      </c>
      <c r="C79" s="53">
        <f>C81</f>
        <v>2520.49</v>
      </c>
      <c r="D79" s="9">
        <f>B79-C79</f>
        <v>52479.51</v>
      </c>
      <c r="E79" s="10">
        <f>(C79)/B79*100</f>
        <v>4.58270909090909</v>
      </c>
      <c r="F79" s="9">
        <v>67383.67000000001</v>
      </c>
      <c r="G79" s="89"/>
      <c r="H79" s="315"/>
      <c r="I79" s="89"/>
      <c r="J79" s="89"/>
      <c r="K79" s="89"/>
      <c r="L79" s="89"/>
    </row>
    <row r="80" spans="1:12" s="2" customFormat="1" ht="21.75" customHeight="1">
      <c r="A80" s="38" t="s">
        <v>55</v>
      </c>
      <c r="B80" s="42"/>
      <c r="C80" s="42"/>
      <c r="D80" s="41"/>
      <c r="E80" s="43"/>
      <c r="F80" s="41"/>
      <c r="G80" s="89"/>
      <c r="H80" s="315"/>
      <c r="I80" s="89"/>
      <c r="J80" s="89"/>
      <c r="K80" s="89"/>
      <c r="L80" s="89"/>
    </row>
    <row r="81" spans="1:12" s="2" customFormat="1" ht="21.75" customHeight="1">
      <c r="A81" s="72" t="s">
        <v>446</v>
      </c>
      <c r="B81" s="74"/>
      <c r="C81" s="74">
        <v>2520.49</v>
      </c>
      <c r="D81" s="46"/>
      <c r="E81" s="47"/>
      <c r="F81" s="46"/>
      <c r="G81" s="89"/>
      <c r="H81" s="315"/>
      <c r="I81" s="89"/>
      <c r="J81" s="89"/>
      <c r="K81" s="89"/>
      <c r="L81" s="89"/>
    </row>
    <row r="82" spans="1:107" s="24" customFormat="1" ht="24.75" customHeight="1">
      <c r="A82" s="22" t="s">
        <v>22</v>
      </c>
      <c r="B82" s="23">
        <v>160000</v>
      </c>
      <c r="C82" s="23">
        <f>SUM(C83:C87)</f>
        <v>32128.34</v>
      </c>
      <c r="D82" s="14">
        <f>B82-C82</f>
        <v>127871.66</v>
      </c>
      <c r="E82" s="15">
        <f>(C82)/B82*100</f>
        <v>20.0802125</v>
      </c>
      <c r="F82" s="14">
        <v>142566.25</v>
      </c>
      <c r="G82" s="79"/>
      <c r="H82" s="316"/>
      <c r="I82" s="79"/>
      <c r="J82" s="79"/>
      <c r="K82" s="79"/>
      <c r="L82" s="25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</row>
    <row r="83" spans="1:12" s="44" customFormat="1" ht="22.5" customHeight="1">
      <c r="A83" s="64" t="s">
        <v>429</v>
      </c>
      <c r="B83" s="83"/>
      <c r="C83" s="83">
        <v>1503.34</v>
      </c>
      <c r="D83" s="51"/>
      <c r="E83" s="65"/>
      <c r="F83" s="51"/>
      <c r="G83" s="79"/>
      <c r="H83" s="316"/>
      <c r="I83" s="79"/>
      <c r="J83" s="79"/>
      <c r="K83" s="79"/>
      <c r="L83" s="30"/>
    </row>
    <row r="84" spans="1:12" s="1" customFormat="1" ht="22.5" customHeight="1">
      <c r="A84" s="39" t="s">
        <v>427</v>
      </c>
      <c r="B84" s="42"/>
      <c r="C84" s="42">
        <v>13125</v>
      </c>
      <c r="D84" s="41"/>
      <c r="E84" s="43"/>
      <c r="F84" s="41"/>
      <c r="G84" s="89"/>
      <c r="H84" s="313" t="s">
        <v>384</v>
      </c>
      <c r="I84" s="89"/>
      <c r="J84" s="89"/>
      <c r="K84" s="89"/>
      <c r="L84" s="79"/>
    </row>
    <row r="85" spans="1:12" s="1" customFormat="1" ht="22.5" customHeight="1">
      <c r="A85" s="38" t="s">
        <v>428</v>
      </c>
      <c r="B85" s="42"/>
      <c r="C85" s="42"/>
      <c r="D85" s="41"/>
      <c r="E85" s="43"/>
      <c r="F85" s="41"/>
      <c r="G85" s="89"/>
      <c r="H85" s="313"/>
      <c r="I85" s="89"/>
      <c r="J85" s="89"/>
      <c r="K85" s="89"/>
      <c r="L85" s="79"/>
    </row>
    <row r="86" spans="1:12" s="1" customFormat="1" ht="22.5" customHeight="1">
      <c r="A86" s="38" t="s">
        <v>430</v>
      </c>
      <c r="B86" s="42"/>
      <c r="C86" s="42"/>
      <c r="D86" s="41"/>
      <c r="E86" s="43"/>
      <c r="F86" s="41"/>
      <c r="G86" s="89"/>
      <c r="H86" s="313" t="s">
        <v>387</v>
      </c>
      <c r="I86" s="89" t="s">
        <v>388</v>
      </c>
      <c r="J86" s="89"/>
      <c r="K86" s="89"/>
      <c r="L86" s="79"/>
    </row>
    <row r="87" spans="1:12" s="1" customFormat="1" ht="22.5" customHeight="1">
      <c r="A87" s="38" t="s">
        <v>431</v>
      </c>
      <c r="B87" s="42"/>
      <c r="C87" s="42">
        <v>17500</v>
      </c>
      <c r="D87" s="41"/>
      <c r="E87" s="43"/>
      <c r="F87" s="41"/>
      <c r="G87" s="89"/>
      <c r="H87" s="313" t="s">
        <v>390</v>
      </c>
      <c r="I87" s="89"/>
      <c r="J87" s="89"/>
      <c r="K87" s="89"/>
      <c r="L87" s="79"/>
    </row>
    <row r="88" spans="1:12" s="44" customFormat="1" ht="24.75" customHeight="1">
      <c r="A88" s="75" t="s">
        <v>23</v>
      </c>
      <c r="B88" s="53">
        <v>10000</v>
      </c>
      <c r="C88" s="53">
        <v>0</v>
      </c>
      <c r="D88" s="9">
        <f>B88-C88</f>
        <v>10000</v>
      </c>
      <c r="E88" s="10">
        <f>(C88)/B88*100</f>
        <v>0</v>
      </c>
      <c r="F88" s="9">
        <v>6350</v>
      </c>
      <c r="G88" s="89"/>
      <c r="H88" s="315"/>
      <c r="I88" s="89"/>
      <c r="J88" s="89"/>
      <c r="K88" s="89"/>
      <c r="L88" s="79"/>
    </row>
    <row r="89" spans="1:12" s="99" customFormat="1" ht="30" customHeight="1">
      <c r="A89" s="135" t="s">
        <v>82</v>
      </c>
      <c r="B89" s="136">
        <f>SUM(B57,B67,B69,B72,B78,B79,B82,B88)</f>
        <v>965000</v>
      </c>
      <c r="C89" s="136">
        <f>SUM(C57,C67,C69,C72,C78,C79,C82,C88)</f>
        <v>190605.87</v>
      </c>
      <c r="D89" s="137">
        <f>B89-C89</f>
        <v>774394.13</v>
      </c>
      <c r="E89" s="138">
        <f>(C89)/B89*100</f>
        <v>19.751903626943005</v>
      </c>
      <c r="F89" s="137">
        <f>SUM(F57:F88)</f>
        <v>843106.14</v>
      </c>
      <c r="G89" s="124"/>
      <c r="H89" s="317"/>
      <c r="I89" s="124"/>
      <c r="J89" s="124"/>
      <c r="K89" s="124"/>
      <c r="L89" s="30"/>
    </row>
    <row r="90" spans="1:8" s="115" customFormat="1" ht="24.75" customHeight="1">
      <c r="A90" s="152" t="s">
        <v>102</v>
      </c>
      <c r="B90" s="153">
        <v>20000</v>
      </c>
      <c r="C90" s="150">
        <v>0</v>
      </c>
      <c r="D90" s="155">
        <f>B90-C90</f>
        <v>20000</v>
      </c>
      <c r="E90" s="10">
        <f>(C90)/B90*100</f>
        <v>0</v>
      </c>
      <c r="F90" s="156">
        <v>8342.04</v>
      </c>
      <c r="H90" s="318"/>
    </row>
    <row r="91" spans="1:8" s="116" customFormat="1" ht="30" customHeight="1">
      <c r="A91" s="147" t="s">
        <v>103</v>
      </c>
      <c r="B91" s="148">
        <f>SUM(B90)</f>
        <v>20000</v>
      </c>
      <c r="C91" s="148">
        <f>SUM(C90)</f>
        <v>0</v>
      </c>
      <c r="D91" s="148">
        <f>B91-C91</f>
        <v>20000</v>
      </c>
      <c r="E91" s="149">
        <f>(C91)/B91*100</f>
        <v>0</v>
      </c>
      <c r="F91" s="148">
        <f>F90</f>
        <v>8342.04</v>
      </c>
      <c r="H91" s="319"/>
    </row>
    <row r="92" spans="1:12" s="1" customFormat="1" ht="24.75" customHeight="1">
      <c r="A92" s="78" t="s">
        <v>24</v>
      </c>
      <c r="B92" s="23">
        <v>20000</v>
      </c>
      <c r="C92" s="23">
        <f>SUM(C93:C95)</f>
        <v>2493.97</v>
      </c>
      <c r="D92" s="14">
        <f>B92-C92</f>
        <v>17506.03</v>
      </c>
      <c r="E92" s="15">
        <f>(C92)/B92*100</f>
        <v>12.46985</v>
      </c>
      <c r="F92" s="14">
        <v>9093.64</v>
      </c>
      <c r="G92" s="79"/>
      <c r="H92" s="305"/>
      <c r="I92" s="79"/>
      <c r="J92" s="79"/>
      <c r="K92" s="79"/>
      <c r="L92" s="306"/>
    </row>
    <row r="93" spans="1:27" s="24" customFormat="1" ht="19.5" customHeight="1">
      <c r="A93" s="48" t="s">
        <v>391</v>
      </c>
      <c r="B93" s="42"/>
      <c r="C93" s="42">
        <v>125</v>
      </c>
      <c r="D93" s="41"/>
      <c r="E93" s="43"/>
      <c r="F93" s="41"/>
      <c r="G93" s="79"/>
      <c r="H93" s="305"/>
      <c r="I93" s="79"/>
      <c r="J93" s="79"/>
      <c r="K93" s="79"/>
      <c r="L93" s="30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20"/>
    </row>
    <row r="94" spans="1:12" s="1" customFormat="1" ht="19.5" customHeight="1">
      <c r="A94" s="48" t="s">
        <v>392</v>
      </c>
      <c r="B94" s="42"/>
      <c r="C94" s="42">
        <v>295</v>
      </c>
      <c r="D94" s="41"/>
      <c r="E94" s="43"/>
      <c r="F94" s="41"/>
      <c r="G94" s="79"/>
      <c r="H94" s="305"/>
      <c r="I94" s="79"/>
      <c r="J94" s="79"/>
      <c r="K94" s="79"/>
      <c r="L94" s="306"/>
    </row>
    <row r="95" spans="1:12" s="1" customFormat="1" ht="19.5" customHeight="1">
      <c r="A95" s="257" t="s">
        <v>192</v>
      </c>
      <c r="B95" s="74"/>
      <c r="C95" s="74">
        <v>2073.97</v>
      </c>
      <c r="D95" s="46"/>
      <c r="E95" s="47"/>
      <c r="F95" s="46"/>
      <c r="G95" s="79"/>
      <c r="H95" s="305"/>
      <c r="I95" s="79"/>
      <c r="J95" s="79"/>
      <c r="K95" s="79"/>
      <c r="L95" s="306"/>
    </row>
    <row r="96" spans="1:27" s="20" customFormat="1" ht="24.75" customHeight="1">
      <c r="A96" s="18" t="s">
        <v>27</v>
      </c>
      <c r="B96" s="53">
        <v>1000</v>
      </c>
      <c r="C96" s="53">
        <v>0</v>
      </c>
      <c r="D96" s="9">
        <f>B96-C96</f>
        <v>1000</v>
      </c>
      <c r="E96" s="10">
        <f>(C96)/B96*100</f>
        <v>0</v>
      </c>
      <c r="F96" s="9">
        <v>500</v>
      </c>
      <c r="G96" s="30"/>
      <c r="H96" s="309"/>
      <c r="I96" s="30"/>
      <c r="J96" s="30"/>
      <c r="K96" s="30"/>
      <c r="L96" s="7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21"/>
    </row>
    <row r="97" spans="1:27" s="100" customFormat="1" ht="30" customHeight="1">
      <c r="A97" s="139" t="s">
        <v>83</v>
      </c>
      <c r="B97" s="136">
        <f>SUM(B92,B96)</f>
        <v>21000</v>
      </c>
      <c r="C97" s="136">
        <f>SUM(C92,C96)</f>
        <v>2493.97</v>
      </c>
      <c r="D97" s="137">
        <f>B97-C97</f>
        <v>18506.03</v>
      </c>
      <c r="E97" s="138">
        <f>(C97)/B97*100</f>
        <v>11.876047619047618</v>
      </c>
      <c r="F97" s="137">
        <f>SUM(F92:F96)</f>
        <v>9593.64</v>
      </c>
      <c r="G97" s="30"/>
      <c r="H97" s="309"/>
      <c r="I97" s="30"/>
      <c r="J97" s="30"/>
      <c r="K97" s="30"/>
      <c r="L97" s="7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322"/>
    </row>
    <row r="98" spans="1:27" s="20" customFormat="1" ht="24.75" customHeight="1">
      <c r="A98" s="18" t="s">
        <v>28</v>
      </c>
      <c r="B98" s="53">
        <v>4000</v>
      </c>
      <c r="C98" s="53">
        <f>SUM(C99:C100)</f>
        <v>327.89</v>
      </c>
      <c r="D98" s="9">
        <f>B98-C98</f>
        <v>3672.11</v>
      </c>
      <c r="E98" s="10">
        <f>(C98)/B98*100</f>
        <v>8.197249999999999</v>
      </c>
      <c r="F98" s="9">
        <v>1529.07</v>
      </c>
      <c r="G98" s="30"/>
      <c r="H98" s="309"/>
      <c r="I98" s="30"/>
      <c r="J98" s="30"/>
      <c r="K98" s="30"/>
      <c r="L98" s="3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21"/>
    </row>
    <row r="99" spans="1:12" s="44" customFormat="1" ht="19.5" customHeight="1">
      <c r="A99" s="38" t="s">
        <v>393</v>
      </c>
      <c r="B99" s="42"/>
      <c r="C99" s="42">
        <v>214.49</v>
      </c>
      <c r="D99" s="41"/>
      <c r="E99" s="43"/>
      <c r="F99" s="41"/>
      <c r="G99" s="79"/>
      <c r="H99" s="305"/>
      <c r="I99" s="79"/>
      <c r="J99" s="79"/>
      <c r="K99" s="79"/>
      <c r="L99" s="79"/>
    </row>
    <row r="100" spans="1:12" s="44" customFormat="1" ht="19.5" customHeight="1">
      <c r="A100" s="72" t="s">
        <v>157</v>
      </c>
      <c r="B100" s="74"/>
      <c r="C100" s="74">
        <v>113.4</v>
      </c>
      <c r="D100" s="46"/>
      <c r="E100" s="47"/>
      <c r="F100" s="46"/>
      <c r="G100" s="79"/>
      <c r="H100" s="305"/>
      <c r="I100" s="79"/>
      <c r="J100" s="79"/>
      <c r="K100" s="79"/>
      <c r="L100" s="79"/>
    </row>
    <row r="101" spans="1:12" s="1" customFormat="1" ht="24.75" customHeight="1">
      <c r="A101" s="167" t="s">
        <v>29</v>
      </c>
      <c r="B101" s="23">
        <v>1500</v>
      </c>
      <c r="C101" s="23">
        <f>SUM(C102:C103)</f>
        <v>347.32</v>
      </c>
      <c r="D101" s="258">
        <f>B101-C101</f>
        <v>1152.68</v>
      </c>
      <c r="E101" s="15">
        <f>(C101)/B101*100</f>
        <v>23.154666666666664</v>
      </c>
      <c r="F101" s="14">
        <v>1679.66</v>
      </c>
      <c r="G101" s="30"/>
      <c r="H101" s="309"/>
      <c r="I101" s="30"/>
      <c r="J101" s="30"/>
      <c r="K101" s="30"/>
      <c r="L101" s="30"/>
    </row>
    <row r="102" spans="1:12" s="44" customFormat="1" ht="19.5" customHeight="1">
      <c r="A102" s="38" t="s">
        <v>358</v>
      </c>
      <c r="B102" s="42"/>
      <c r="C102" s="42">
        <v>286.53</v>
      </c>
      <c r="D102" s="259"/>
      <c r="E102" s="43"/>
      <c r="F102" s="41"/>
      <c r="G102" s="79"/>
      <c r="H102" s="305"/>
      <c r="I102" s="79"/>
      <c r="J102" s="79"/>
      <c r="K102" s="79"/>
      <c r="L102" s="79"/>
    </row>
    <row r="103" spans="1:12" s="44" customFormat="1" ht="19.5" customHeight="1">
      <c r="A103" s="38" t="s">
        <v>432</v>
      </c>
      <c r="B103" s="42"/>
      <c r="C103" s="42">
        <v>60.79</v>
      </c>
      <c r="D103" s="260"/>
      <c r="E103" s="43"/>
      <c r="F103" s="41"/>
      <c r="G103" s="79"/>
      <c r="H103" s="305"/>
      <c r="I103" s="79"/>
      <c r="J103" s="79"/>
      <c r="K103" s="79"/>
      <c r="L103" s="79"/>
    </row>
    <row r="104" spans="1:12" s="99" customFormat="1" ht="30" customHeight="1">
      <c r="A104" s="139" t="s">
        <v>84</v>
      </c>
      <c r="B104" s="136">
        <f>SUM(B98,B101)</f>
        <v>5500</v>
      </c>
      <c r="C104" s="136">
        <f>SUM(C98,C101)</f>
        <v>675.21</v>
      </c>
      <c r="D104" s="137">
        <f>B104-C104</f>
        <v>4824.79</v>
      </c>
      <c r="E104" s="138">
        <f>(C104)/B104*100</f>
        <v>12.276545454545456</v>
      </c>
      <c r="F104" s="137">
        <f>SUM(F98:F101)</f>
        <v>3208.73</v>
      </c>
      <c r="G104" s="30"/>
      <c r="H104" s="309"/>
      <c r="I104" s="30"/>
      <c r="J104" s="30"/>
      <c r="K104" s="30"/>
      <c r="L104" s="30"/>
    </row>
    <row r="105" spans="1:16" s="80" customFormat="1" ht="24.75" customHeight="1">
      <c r="A105" s="27" t="s">
        <v>42</v>
      </c>
      <c r="B105" s="85">
        <v>30000</v>
      </c>
      <c r="C105" s="85">
        <f>SUM(C107:C108)</f>
        <v>8754.380000000001</v>
      </c>
      <c r="D105" s="19">
        <f>B105-C105</f>
        <v>21245.62</v>
      </c>
      <c r="E105" s="28">
        <f>(C105)/B105*100</f>
        <v>29.181266666666673</v>
      </c>
      <c r="F105" s="19">
        <v>0</v>
      </c>
      <c r="G105" s="30"/>
      <c r="H105" s="309"/>
      <c r="I105" s="30"/>
      <c r="J105" s="30"/>
      <c r="K105" s="30"/>
      <c r="L105" s="79"/>
      <c r="M105" s="141"/>
      <c r="N105" s="141"/>
      <c r="O105" s="141"/>
      <c r="P105" s="141"/>
    </row>
    <row r="106" spans="1:16" s="80" customFormat="1" ht="19.5" customHeight="1">
      <c r="A106" s="323" t="s">
        <v>135</v>
      </c>
      <c r="B106" s="82"/>
      <c r="C106" s="83"/>
      <c r="D106" s="33"/>
      <c r="E106" s="34"/>
      <c r="F106" s="33"/>
      <c r="G106" s="30"/>
      <c r="H106" s="309"/>
      <c r="I106" s="30"/>
      <c r="J106" s="30"/>
      <c r="K106" s="30"/>
      <c r="L106" s="79"/>
      <c r="M106" s="141"/>
      <c r="N106" s="141"/>
      <c r="O106" s="141"/>
      <c r="P106" s="141"/>
    </row>
    <row r="107" spans="1:16" s="80" customFormat="1" ht="19.5" customHeight="1">
      <c r="A107" s="64" t="s">
        <v>447</v>
      </c>
      <c r="B107" s="83"/>
      <c r="C107" s="83">
        <v>5479.25</v>
      </c>
      <c r="D107" s="51"/>
      <c r="E107" s="65"/>
      <c r="F107" s="51"/>
      <c r="G107" s="79"/>
      <c r="H107" s="305"/>
      <c r="I107" s="79"/>
      <c r="J107" s="79"/>
      <c r="K107" s="79"/>
      <c r="L107" s="79"/>
      <c r="M107" s="141"/>
      <c r="N107" s="141"/>
      <c r="O107" s="141"/>
      <c r="P107" s="141"/>
    </row>
    <row r="108" spans="1:16" s="80" customFormat="1" ht="19.5" customHeight="1">
      <c r="A108" s="40" t="s">
        <v>396</v>
      </c>
      <c r="B108" s="271"/>
      <c r="C108" s="84">
        <v>3275.13</v>
      </c>
      <c r="D108" s="58"/>
      <c r="E108" s="59"/>
      <c r="F108" s="58"/>
      <c r="G108" s="30"/>
      <c r="H108" s="309"/>
      <c r="I108" s="30"/>
      <c r="J108" s="30"/>
      <c r="K108" s="30"/>
      <c r="L108" s="79"/>
      <c r="M108" s="141"/>
      <c r="N108" s="141"/>
      <c r="O108" s="141"/>
      <c r="P108" s="141"/>
    </row>
    <row r="109" spans="1:16" s="80" customFormat="1" ht="24.75" customHeight="1">
      <c r="A109" s="27" t="s">
        <v>44</v>
      </c>
      <c r="B109" s="85">
        <v>6000</v>
      </c>
      <c r="C109" s="85">
        <v>0</v>
      </c>
      <c r="D109" s="19">
        <f>B109-C109</f>
        <v>6000</v>
      </c>
      <c r="E109" s="28">
        <f>(C109)/B109*100</f>
        <v>0</v>
      </c>
      <c r="F109" s="19">
        <v>243.54</v>
      </c>
      <c r="G109" s="30"/>
      <c r="H109" s="309"/>
      <c r="I109" s="30"/>
      <c r="J109" s="30"/>
      <c r="K109" s="30"/>
      <c r="L109" s="79"/>
      <c r="M109" s="141"/>
      <c r="N109" s="141"/>
      <c r="O109" s="141"/>
      <c r="P109" s="141"/>
    </row>
    <row r="110" spans="1:16" s="80" customFormat="1" ht="24.75" customHeight="1">
      <c r="A110" s="27" t="s">
        <v>223</v>
      </c>
      <c r="B110" s="85">
        <v>0</v>
      </c>
      <c r="C110" s="85">
        <v>0</v>
      </c>
      <c r="D110" s="19">
        <v>0</v>
      </c>
      <c r="E110" s="28"/>
      <c r="F110" s="19">
        <v>2230.03</v>
      </c>
      <c r="G110" s="30"/>
      <c r="H110" s="309"/>
      <c r="I110" s="30"/>
      <c r="J110" s="30"/>
      <c r="K110" s="30"/>
      <c r="L110" s="79"/>
      <c r="M110" s="141"/>
      <c r="N110" s="141"/>
      <c r="O110" s="141"/>
      <c r="P110" s="141"/>
    </row>
    <row r="111" spans="1:16" s="109" customFormat="1" ht="30" customHeight="1">
      <c r="A111" s="139" t="s">
        <v>88</v>
      </c>
      <c r="B111" s="136">
        <f>SUM(B105+B109)</f>
        <v>36000</v>
      </c>
      <c r="C111" s="136">
        <f>SUM(C105+C109)</f>
        <v>8754.380000000001</v>
      </c>
      <c r="D111" s="137">
        <f>B111-C111</f>
        <v>27245.62</v>
      </c>
      <c r="E111" s="138">
        <f>(C111)/B111*100</f>
        <v>24.317722222222223</v>
      </c>
      <c r="F111" s="137">
        <f>SUM(F105:F110)</f>
        <v>2473.57</v>
      </c>
      <c r="G111" s="79"/>
      <c r="H111" s="305"/>
      <c r="I111" s="79"/>
      <c r="J111" s="79"/>
      <c r="K111" s="79"/>
      <c r="L111" s="79"/>
      <c r="M111" s="325"/>
      <c r="N111" s="325"/>
      <c r="O111" s="325"/>
      <c r="P111" s="325"/>
    </row>
    <row r="112" spans="1:12" s="1" customFormat="1" ht="34.5" customHeight="1">
      <c r="A112" s="157" t="s">
        <v>30</v>
      </c>
      <c r="B112" s="158">
        <f>SUM(B33,B45,B56,B89,B97,B104,B111,B91)</f>
        <v>4613500</v>
      </c>
      <c r="C112" s="158">
        <f>SUM(C33,C45,C56,C89,C97,C104,C111,C91)</f>
        <v>803610.6599999999</v>
      </c>
      <c r="D112" s="159">
        <f>B112-C112</f>
        <v>3809889.34</v>
      </c>
      <c r="E112" s="160">
        <f>(C112)/B112*100</f>
        <v>17.418676926411617</v>
      </c>
      <c r="F112" s="159">
        <f>SUM(F33,F45,F56,F89,F91,F97,F104,F111)</f>
        <v>3259116.5000000005</v>
      </c>
      <c r="G112" s="30"/>
      <c r="H112" s="309"/>
      <c r="I112" s="30"/>
      <c r="J112" s="30"/>
      <c r="K112" s="30"/>
      <c r="L112" s="79"/>
    </row>
    <row r="113" spans="1:17" s="90" customFormat="1" ht="34.5" customHeight="1">
      <c r="A113" s="16" t="s">
        <v>123</v>
      </c>
      <c r="B113" s="12"/>
      <c r="C113" s="12"/>
      <c r="D113" s="12"/>
      <c r="E113" s="13"/>
      <c r="F113" s="12"/>
      <c r="G113" s="30"/>
      <c r="H113" s="309"/>
      <c r="I113" s="30"/>
      <c r="J113" s="30"/>
      <c r="K113" s="30"/>
      <c r="L113" s="79"/>
      <c r="M113" s="30"/>
      <c r="N113" s="30"/>
      <c r="O113" s="30"/>
      <c r="P113" s="30"/>
      <c r="Q113" s="226"/>
    </row>
    <row r="114" spans="1:17" s="56" customFormat="1" ht="24.75" customHeight="1">
      <c r="A114" s="35" t="s">
        <v>85</v>
      </c>
      <c r="B114" s="53">
        <f>SUM(B116,B119)</f>
        <v>48521429.38</v>
      </c>
      <c r="C114" s="53">
        <f>SUM(C115:C117)</f>
        <v>11077015.38</v>
      </c>
      <c r="D114" s="19">
        <f>B114-C114</f>
        <v>37444414</v>
      </c>
      <c r="E114" s="10">
        <f>(C114)/B114*100</f>
        <v>22.829120084755424</v>
      </c>
      <c r="F114" s="9">
        <v>54153196.52</v>
      </c>
      <c r="G114" s="30"/>
      <c r="H114" s="309"/>
      <c r="I114" s="30"/>
      <c r="J114" s="30"/>
      <c r="K114" s="30"/>
      <c r="L114" s="79"/>
      <c r="M114" s="30"/>
      <c r="N114" s="30"/>
      <c r="O114" s="30"/>
      <c r="P114" s="30"/>
      <c r="Q114" s="221"/>
    </row>
    <row r="115" spans="1:17" s="56" customFormat="1" ht="21.75" customHeight="1">
      <c r="A115" s="38" t="s">
        <v>397</v>
      </c>
      <c r="B115" s="91" t="s">
        <v>139</v>
      </c>
      <c r="C115" s="42">
        <v>11077015.38</v>
      </c>
      <c r="D115" s="192"/>
      <c r="E115" s="191"/>
      <c r="F115" s="192"/>
      <c r="G115" s="79"/>
      <c r="H115" s="305"/>
      <c r="I115" s="79"/>
      <c r="J115" s="79"/>
      <c r="K115" s="79"/>
      <c r="L115" s="30"/>
      <c r="M115" s="30"/>
      <c r="N115" s="30"/>
      <c r="O115" s="30"/>
      <c r="P115" s="30"/>
      <c r="Q115" s="221"/>
    </row>
    <row r="116" spans="1:17" s="56" customFormat="1" ht="21.75" customHeight="1">
      <c r="A116" s="38"/>
      <c r="B116" s="42">
        <v>37444414</v>
      </c>
      <c r="C116" s="42"/>
      <c r="D116" s="192"/>
      <c r="E116" s="191"/>
      <c r="F116" s="192"/>
      <c r="G116" s="30"/>
      <c r="H116" s="309"/>
      <c r="I116" s="30"/>
      <c r="J116" s="30"/>
      <c r="K116" s="30"/>
      <c r="L116" s="30"/>
      <c r="M116" s="30"/>
      <c r="N116" s="30"/>
      <c r="O116" s="30"/>
      <c r="P116" s="30"/>
      <c r="Q116" s="221"/>
    </row>
    <row r="117" spans="1:17" s="57" customFormat="1" ht="21.75" customHeight="1">
      <c r="A117" s="38"/>
      <c r="B117" s="91" t="s">
        <v>33</v>
      </c>
      <c r="C117" s="42"/>
      <c r="D117" s="192"/>
      <c r="E117" s="191"/>
      <c r="F117" s="192"/>
      <c r="G117" s="30"/>
      <c r="H117" s="309"/>
      <c r="I117" s="30"/>
      <c r="J117" s="30"/>
      <c r="K117" s="30"/>
      <c r="L117" s="30"/>
      <c r="M117" s="79"/>
      <c r="N117" s="79"/>
      <c r="O117" s="79"/>
      <c r="P117" s="79"/>
      <c r="Q117" s="223"/>
    </row>
    <row r="118" spans="1:12" s="61" customFormat="1" ht="21.75" customHeight="1">
      <c r="A118" s="38"/>
      <c r="B118" s="91" t="s">
        <v>398</v>
      </c>
      <c r="C118" s="42"/>
      <c r="D118" s="192"/>
      <c r="E118" s="191"/>
      <c r="F118" s="192"/>
      <c r="G118" s="30"/>
      <c r="H118" s="309"/>
      <c r="I118" s="30"/>
      <c r="J118" s="30"/>
      <c r="K118" s="30"/>
      <c r="L118" s="30"/>
    </row>
    <row r="119" spans="1:16" s="62" customFormat="1" ht="21.75" customHeight="1">
      <c r="A119" s="72"/>
      <c r="B119" s="74">
        <v>11077015.38</v>
      </c>
      <c r="C119" s="74"/>
      <c r="D119" s="194"/>
      <c r="E119" s="193"/>
      <c r="F119" s="194"/>
      <c r="G119" s="30"/>
      <c r="H119" s="309"/>
      <c r="I119" s="30"/>
      <c r="J119" s="30"/>
      <c r="K119" s="30"/>
      <c r="L119" s="30"/>
      <c r="M119" s="61"/>
      <c r="N119" s="61"/>
      <c r="O119" s="61"/>
      <c r="P119" s="61"/>
    </row>
    <row r="120" spans="1:16" s="62" customFormat="1" ht="30" customHeight="1">
      <c r="A120" s="101" t="s">
        <v>86</v>
      </c>
      <c r="B120" s="102">
        <f>B114</f>
        <v>48521429.38</v>
      </c>
      <c r="C120" s="102">
        <f>C114</f>
        <v>11077015.38</v>
      </c>
      <c r="D120" s="105">
        <f>B120-C120</f>
        <v>37444414</v>
      </c>
      <c r="E120" s="104">
        <f>(C120)/B120*100</f>
        <v>22.829120084755424</v>
      </c>
      <c r="F120" s="105">
        <f>F114</f>
        <v>54153196.52</v>
      </c>
      <c r="G120" s="30"/>
      <c r="H120" s="309"/>
      <c r="I120" s="30"/>
      <c r="J120" s="30"/>
      <c r="K120" s="30"/>
      <c r="L120" s="30"/>
      <c r="M120" s="61"/>
      <c r="N120" s="61"/>
      <c r="O120" s="61"/>
      <c r="P120" s="61"/>
    </row>
    <row r="121" spans="1:12" s="1" customFormat="1" ht="34.5" customHeight="1">
      <c r="A121" s="157" t="s">
        <v>34</v>
      </c>
      <c r="B121" s="158">
        <f>B120</f>
        <v>48521429.38</v>
      </c>
      <c r="C121" s="158">
        <f>C120</f>
        <v>11077015.38</v>
      </c>
      <c r="D121" s="159">
        <f>B121-C121</f>
        <v>37444414</v>
      </c>
      <c r="E121" s="160">
        <f>(C121)/B121*100</f>
        <v>22.829120084755424</v>
      </c>
      <c r="F121" s="159">
        <f>F120</f>
        <v>54153196.52</v>
      </c>
      <c r="G121" s="30"/>
      <c r="H121" s="309"/>
      <c r="I121" s="30"/>
      <c r="J121" s="30"/>
      <c r="K121" s="30"/>
      <c r="L121" s="30"/>
    </row>
    <row r="122" spans="1:16" s="2" customFormat="1" ht="30" customHeight="1">
      <c r="A122" s="18" t="s">
        <v>59</v>
      </c>
      <c r="B122" s="53"/>
      <c r="C122" s="53"/>
      <c r="D122" s="9"/>
      <c r="E122" s="10"/>
      <c r="F122" s="9"/>
      <c r="G122" s="30"/>
      <c r="H122" s="309"/>
      <c r="I122" s="30"/>
      <c r="J122" s="30"/>
      <c r="K122" s="30"/>
      <c r="L122" s="30"/>
      <c r="M122" s="44"/>
      <c r="N122" s="44"/>
      <c r="O122" s="44"/>
      <c r="P122" s="44"/>
    </row>
    <row r="123" spans="1:16" s="2" customFormat="1" ht="24.75" customHeight="1">
      <c r="A123" s="18" t="s">
        <v>18</v>
      </c>
      <c r="B123" s="53">
        <v>15000</v>
      </c>
      <c r="C123" s="53">
        <v>0</v>
      </c>
      <c r="D123" s="9">
        <f>B123-C123</f>
        <v>15000</v>
      </c>
      <c r="E123" s="10">
        <f>(C123)/B123*100</f>
        <v>0</v>
      </c>
      <c r="F123" s="9">
        <v>736.08</v>
      </c>
      <c r="G123" s="30"/>
      <c r="H123" s="309"/>
      <c r="I123" s="30"/>
      <c r="J123" s="30"/>
      <c r="K123" s="30"/>
      <c r="L123" s="30"/>
      <c r="M123" s="44"/>
      <c r="N123" s="44"/>
      <c r="O123" s="44"/>
      <c r="P123" s="44"/>
    </row>
    <row r="124" spans="1:12" s="44" customFormat="1" ht="24.75" customHeight="1">
      <c r="A124" s="18" t="s">
        <v>19</v>
      </c>
      <c r="B124" s="53">
        <v>15000</v>
      </c>
      <c r="C124" s="53">
        <f>SUM(C125)</f>
        <v>2400</v>
      </c>
      <c r="D124" s="9">
        <f>B124-C124</f>
        <v>12600</v>
      </c>
      <c r="E124" s="10">
        <f>(C124)/B124*100</f>
        <v>16</v>
      </c>
      <c r="F124" s="9">
        <v>7000</v>
      </c>
      <c r="G124" s="30"/>
      <c r="H124" s="309"/>
      <c r="I124" s="30"/>
      <c r="J124" s="30"/>
      <c r="K124" s="30"/>
      <c r="L124" s="30"/>
    </row>
    <row r="125" spans="1:12" s="44" customFormat="1" ht="21.75" customHeight="1">
      <c r="A125" s="39" t="s">
        <v>433</v>
      </c>
      <c r="B125" s="49"/>
      <c r="C125" s="42">
        <v>2400</v>
      </c>
      <c r="D125" s="41"/>
      <c r="E125" s="43"/>
      <c r="F125" s="41"/>
      <c r="G125" s="79"/>
      <c r="H125" s="305"/>
      <c r="I125" s="79"/>
      <c r="J125" s="79"/>
      <c r="K125" s="79"/>
      <c r="L125" s="79"/>
    </row>
    <row r="126" spans="1:12" s="44" customFormat="1" ht="21.75" customHeight="1">
      <c r="A126" s="39" t="s">
        <v>434</v>
      </c>
      <c r="B126" s="49"/>
      <c r="C126" s="42"/>
      <c r="D126" s="41"/>
      <c r="E126" s="43"/>
      <c r="F126" s="41"/>
      <c r="G126" s="79"/>
      <c r="H126" s="305"/>
      <c r="I126" s="79"/>
      <c r="J126" s="79"/>
      <c r="K126" s="79"/>
      <c r="L126" s="79"/>
    </row>
    <row r="127" spans="1:16" s="2" customFormat="1" ht="24.75" customHeight="1">
      <c r="A127" s="18" t="s">
        <v>21</v>
      </c>
      <c r="B127" s="36">
        <v>15000</v>
      </c>
      <c r="C127" s="85">
        <f>SUM(C129)</f>
        <v>2750</v>
      </c>
      <c r="D127" s="9">
        <f>B127-C127</f>
        <v>12250</v>
      </c>
      <c r="E127" s="10">
        <f>(C127)/B127*100</f>
        <v>18.333333333333332</v>
      </c>
      <c r="F127" s="9">
        <v>19650.6</v>
      </c>
      <c r="G127" s="30"/>
      <c r="H127" s="309"/>
      <c r="I127" s="30"/>
      <c r="J127" s="30"/>
      <c r="K127" s="30"/>
      <c r="L127" s="30"/>
      <c r="M127" s="44"/>
      <c r="N127" s="44"/>
      <c r="O127" s="44"/>
      <c r="P127" s="44"/>
    </row>
    <row r="128" spans="1:16" s="2" customFormat="1" ht="19.5" customHeight="1">
      <c r="A128" s="39" t="s">
        <v>95</v>
      </c>
      <c r="B128" s="262"/>
      <c r="C128" s="82"/>
      <c r="D128" s="14"/>
      <c r="E128" s="15"/>
      <c r="F128" s="14"/>
      <c r="G128" s="30"/>
      <c r="H128" s="309"/>
      <c r="I128" s="30"/>
      <c r="J128" s="30"/>
      <c r="K128" s="30"/>
      <c r="L128" s="30"/>
      <c r="M128" s="44"/>
      <c r="N128" s="44"/>
      <c r="O128" s="44"/>
      <c r="P128" s="44"/>
    </row>
    <row r="129" spans="1:16" s="2" customFormat="1" ht="19.5" customHeight="1">
      <c r="A129" s="45" t="s">
        <v>401</v>
      </c>
      <c r="B129" s="76"/>
      <c r="C129" s="84">
        <v>2750</v>
      </c>
      <c r="D129" s="46"/>
      <c r="E129" s="47"/>
      <c r="F129" s="46"/>
      <c r="G129" s="79"/>
      <c r="H129" s="305"/>
      <c r="I129" s="79"/>
      <c r="J129" s="79"/>
      <c r="K129" s="79"/>
      <c r="L129" s="79"/>
      <c r="M129" s="44"/>
      <c r="N129" s="44"/>
      <c r="O129" s="44"/>
      <c r="P129" s="44"/>
    </row>
    <row r="130" spans="1:16" s="2" customFormat="1" ht="24.75" customHeight="1">
      <c r="A130" s="16" t="s">
        <v>23</v>
      </c>
      <c r="B130" s="17">
        <v>15000</v>
      </c>
      <c r="C130" s="17">
        <v>0</v>
      </c>
      <c r="D130" s="12">
        <f aca="true" t="shared" si="0" ref="D130:D179">B130-C130</f>
        <v>15000</v>
      </c>
      <c r="E130" s="13">
        <f aca="true" t="shared" si="1" ref="E130:E179">(C130)/B130*100</f>
        <v>0</v>
      </c>
      <c r="F130" s="12">
        <v>14920.63</v>
      </c>
      <c r="G130" s="30"/>
      <c r="H130" s="309"/>
      <c r="I130" s="30"/>
      <c r="J130" s="30"/>
      <c r="K130" s="30"/>
      <c r="L130" s="79"/>
      <c r="M130" s="44"/>
      <c r="N130" s="44"/>
      <c r="O130" s="44"/>
      <c r="P130" s="44"/>
    </row>
    <row r="131" spans="1:16" s="264" customFormat="1" ht="30" customHeight="1">
      <c r="A131" s="139" t="s">
        <v>82</v>
      </c>
      <c r="B131" s="137">
        <f>SUM(B123,B124,B127,B130)</f>
        <v>60000</v>
      </c>
      <c r="C131" s="137">
        <f>SUM(C123,C124,C127,C130)</f>
        <v>5150</v>
      </c>
      <c r="D131" s="137">
        <f t="shared" si="0"/>
        <v>54850</v>
      </c>
      <c r="E131" s="138">
        <f t="shared" si="1"/>
        <v>8.583333333333334</v>
      </c>
      <c r="F131" s="137">
        <f>SUM(F123:F130)</f>
        <v>42307.31</v>
      </c>
      <c r="G131" s="30"/>
      <c r="H131" s="309"/>
      <c r="I131" s="30"/>
      <c r="J131" s="30"/>
      <c r="K131" s="30"/>
      <c r="L131" s="79"/>
      <c r="M131" s="326"/>
      <c r="N131" s="326"/>
      <c r="O131" s="326"/>
      <c r="P131" s="326"/>
    </row>
    <row r="132" spans="1:16" s="264" customFormat="1" ht="24.75" customHeight="1">
      <c r="A132" s="327" t="s">
        <v>102</v>
      </c>
      <c r="B132" s="328">
        <v>10000</v>
      </c>
      <c r="C132" s="328">
        <v>0</v>
      </c>
      <c r="D132" s="329">
        <f t="shared" si="0"/>
        <v>10000</v>
      </c>
      <c r="E132" s="330">
        <f t="shared" si="1"/>
        <v>0</v>
      </c>
      <c r="F132" s="329">
        <v>0</v>
      </c>
      <c r="G132" s="30"/>
      <c r="H132" s="309"/>
      <c r="I132" s="30"/>
      <c r="J132" s="30"/>
      <c r="K132" s="30"/>
      <c r="L132" s="79"/>
      <c r="M132" s="326"/>
      <c r="N132" s="326"/>
      <c r="O132" s="326"/>
      <c r="P132" s="326"/>
    </row>
    <row r="133" spans="1:16" s="264" customFormat="1" ht="30" customHeight="1">
      <c r="A133" s="147" t="s">
        <v>103</v>
      </c>
      <c r="B133" s="136">
        <f>SUM(B132)</f>
        <v>10000</v>
      </c>
      <c r="C133" s="136">
        <f>SUM(C132)</f>
        <v>0</v>
      </c>
      <c r="D133" s="137">
        <f t="shared" si="0"/>
        <v>10000</v>
      </c>
      <c r="E133" s="138">
        <f t="shared" si="1"/>
        <v>0</v>
      </c>
      <c r="F133" s="137">
        <f>F132</f>
        <v>0</v>
      </c>
      <c r="G133" s="30"/>
      <c r="H133" s="309"/>
      <c r="I133" s="30"/>
      <c r="J133" s="30"/>
      <c r="K133" s="30"/>
      <c r="L133" s="79"/>
      <c r="M133" s="326"/>
      <c r="N133" s="326"/>
      <c r="O133" s="326"/>
      <c r="P133" s="326"/>
    </row>
    <row r="134" spans="1:16" s="2" customFormat="1" ht="24.75" customHeight="1">
      <c r="A134" s="18" t="s">
        <v>24</v>
      </c>
      <c r="B134" s="53">
        <v>20000</v>
      </c>
      <c r="C134" s="53">
        <f>C135</f>
        <v>1740</v>
      </c>
      <c r="D134" s="9">
        <f t="shared" si="0"/>
        <v>18260</v>
      </c>
      <c r="E134" s="10">
        <f t="shared" si="1"/>
        <v>8.7</v>
      </c>
      <c r="F134" s="9">
        <v>6522.2</v>
      </c>
      <c r="G134" s="30"/>
      <c r="H134" s="309"/>
      <c r="I134" s="30"/>
      <c r="J134" s="30"/>
      <c r="K134" s="30"/>
      <c r="L134" s="79"/>
      <c r="M134" s="44"/>
      <c r="N134" s="44"/>
      <c r="O134" s="44"/>
      <c r="P134" s="44"/>
    </row>
    <row r="135" spans="1:16" s="2" customFormat="1" ht="19.5" customHeight="1">
      <c r="A135" s="39" t="s">
        <v>25</v>
      </c>
      <c r="B135" s="42"/>
      <c r="C135" s="42">
        <v>1740</v>
      </c>
      <c r="D135" s="41"/>
      <c r="E135" s="43"/>
      <c r="F135" s="41"/>
      <c r="G135" s="79"/>
      <c r="H135" s="305"/>
      <c r="I135" s="79"/>
      <c r="J135" s="79"/>
      <c r="K135" s="79"/>
      <c r="L135" s="79"/>
      <c r="M135" s="44"/>
      <c r="N135" s="44"/>
      <c r="O135" s="44"/>
      <c r="P135" s="44"/>
    </row>
    <row r="136" spans="1:16" s="264" customFormat="1" ht="30" customHeight="1">
      <c r="A136" s="139" t="s">
        <v>83</v>
      </c>
      <c r="B136" s="136">
        <f>B134</f>
        <v>20000</v>
      </c>
      <c r="C136" s="136">
        <f>C134</f>
        <v>1740</v>
      </c>
      <c r="D136" s="137">
        <f t="shared" si="0"/>
        <v>18260</v>
      </c>
      <c r="E136" s="138">
        <f t="shared" si="1"/>
        <v>8.7</v>
      </c>
      <c r="F136" s="137">
        <f>F134</f>
        <v>6522.2</v>
      </c>
      <c r="G136" s="30"/>
      <c r="H136" s="309"/>
      <c r="I136" s="30"/>
      <c r="J136" s="30"/>
      <c r="K136" s="30"/>
      <c r="L136" s="79"/>
      <c r="M136" s="326"/>
      <c r="N136" s="326"/>
      <c r="O136" s="326"/>
      <c r="P136" s="326"/>
    </row>
    <row r="137" spans="1:16" s="175" customFormat="1" ht="34.5" customHeight="1">
      <c r="A137" s="161" t="s">
        <v>35</v>
      </c>
      <c r="B137" s="233">
        <f>SUM(B131,B133,B136)</f>
        <v>90000</v>
      </c>
      <c r="C137" s="233">
        <f>SUM(C131,C133,C136)</f>
        <v>6890</v>
      </c>
      <c r="D137" s="233">
        <f t="shared" si="0"/>
        <v>83110</v>
      </c>
      <c r="E137" s="238">
        <f t="shared" si="1"/>
        <v>7.655555555555556</v>
      </c>
      <c r="F137" s="233">
        <f>SUM(F131,F133,F136)</f>
        <v>48829.509999999995</v>
      </c>
      <c r="G137" s="30"/>
      <c r="H137" s="309"/>
      <c r="I137" s="30"/>
      <c r="J137" s="30"/>
      <c r="K137" s="30"/>
      <c r="L137" s="79"/>
      <c r="M137" s="331"/>
      <c r="N137" s="331"/>
      <c r="O137" s="331"/>
      <c r="P137" s="331"/>
    </row>
    <row r="138" spans="1:16" s="2" customFormat="1" ht="30" customHeight="1">
      <c r="A138" s="26" t="s">
        <v>120</v>
      </c>
      <c r="B138" s="53"/>
      <c r="C138" s="53"/>
      <c r="D138" s="9"/>
      <c r="E138" s="10"/>
      <c r="F138" s="9"/>
      <c r="G138" s="30"/>
      <c r="H138" s="309"/>
      <c r="I138" s="30"/>
      <c r="J138" s="30"/>
      <c r="K138" s="30"/>
      <c r="L138" s="79"/>
      <c r="M138" s="44"/>
      <c r="N138" s="44"/>
      <c r="O138" s="44"/>
      <c r="P138" s="44"/>
    </row>
    <row r="139" spans="1:16" s="2" customFormat="1" ht="24.75" customHeight="1">
      <c r="A139" s="16" t="s">
        <v>16</v>
      </c>
      <c r="B139" s="17">
        <v>10000</v>
      </c>
      <c r="C139" s="17">
        <v>0</v>
      </c>
      <c r="D139" s="12">
        <f t="shared" si="0"/>
        <v>10000</v>
      </c>
      <c r="E139" s="13">
        <f t="shared" si="1"/>
        <v>0</v>
      </c>
      <c r="F139" s="12">
        <v>0</v>
      </c>
      <c r="G139" s="30"/>
      <c r="H139" s="309"/>
      <c r="I139" s="30"/>
      <c r="J139" s="30"/>
      <c r="K139" s="30"/>
      <c r="L139" s="79"/>
      <c r="M139" s="44"/>
      <c r="N139" s="44"/>
      <c r="O139" s="44"/>
      <c r="P139" s="44"/>
    </row>
    <row r="140" spans="1:12" s="2" customFormat="1" ht="24.75" customHeight="1">
      <c r="A140" s="18" t="s">
        <v>21</v>
      </c>
      <c r="B140" s="53">
        <v>20000</v>
      </c>
      <c r="C140" s="53">
        <v>0</v>
      </c>
      <c r="D140" s="9">
        <f t="shared" si="0"/>
        <v>20000</v>
      </c>
      <c r="E140" s="10">
        <f t="shared" si="1"/>
        <v>0</v>
      </c>
      <c r="F140" s="9">
        <v>12375</v>
      </c>
      <c r="G140" s="30"/>
      <c r="H140" s="309"/>
      <c r="I140" s="30"/>
      <c r="J140" s="30"/>
      <c r="K140" s="30"/>
      <c r="L140" s="79"/>
    </row>
    <row r="141" spans="1:12" s="2" customFormat="1" ht="24.75" customHeight="1">
      <c r="A141" s="18" t="s">
        <v>23</v>
      </c>
      <c r="B141" s="53">
        <v>35000</v>
      </c>
      <c r="C141" s="53">
        <v>0</v>
      </c>
      <c r="D141" s="9">
        <f t="shared" si="0"/>
        <v>35000</v>
      </c>
      <c r="E141" s="10">
        <f t="shared" si="1"/>
        <v>0</v>
      </c>
      <c r="F141" s="9">
        <v>30000</v>
      </c>
      <c r="G141" s="30"/>
      <c r="H141" s="309"/>
      <c r="I141" s="30"/>
      <c r="J141" s="30"/>
      <c r="K141" s="30"/>
      <c r="L141" s="79"/>
    </row>
    <row r="142" spans="1:12" s="264" customFormat="1" ht="30" customHeight="1">
      <c r="A142" s="139" t="s">
        <v>82</v>
      </c>
      <c r="B142" s="136">
        <f>SUM(B139,B140,B141)</f>
        <v>65000</v>
      </c>
      <c r="C142" s="136">
        <f>SUM(C139,C140,C141)</f>
        <v>0</v>
      </c>
      <c r="D142" s="137">
        <f t="shared" si="0"/>
        <v>65000</v>
      </c>
      <c r="E142" s="138">
        <f t="shared" si="1"/>
        <v>0</v>
      </c>
      <c r="F142" s="137">
        <f>SUM(F139:F141)</f>
        <v>42375</v>
      </c>
      <c r="G142" s="30"/>
      <c r="H142" s="309"/>
      <c r="I142" s="30"/>
      <c r="J142" s="30"/>
      <c r="K142" s="30"/>
      <c r="L142" s="79"/>
    </row>
    <row r="143" spans="1:12" s="264" customFormat="1" ht="24.75" customHeight="1">
      <c r="A143" s="152" t="s">
        <v>102</v>
      </c>
      <c r="B143" s="332">
        <v>5000</v>
      </c>
      <c r="C143" s="332">
        <v>0</v>
      </c>
      <c r="D143" s="332">
        <f t="shared" si="0"/>
        <v>5000</v>
      </c>
      <c r="E143" s="333">
        <f t="shared" si="1"/>
        <v>0</v>
      </c>
      <c r="F143" s="334">
        <v>0</v>
      </c>
      <c r="G143" s="30"/>
      <c r="H143" s="309"/>
      <c r="I143" s="30"/>
      <c r="J143" s="30"/>
      <c r="K143" s="30"/>
      <c r="L143" s="79"/>
    </row>
    <row r="144" spans="1:12" s="264" customFormat="1" ht="30" customHeight="1">
      <c r="A144" s="147" t="s">
        <v>103</v>
      </c>
      <c r="B144" s="136">
        <f>B143</f>
        <v>5000</v>
      </c>
      <c r="C144" s="136">
        <f>C143</f>
        <v>0</v>
      </c>
      <c r="D144" s="136">
        <f t="shared" si="0"/>
        <v>5000</v>
      </c>
      <c r="E144" s="335">
        <f t="shared" si="1"/>
        <v>0</v>
      </c>
      <c r="F144" s="137">
        <f>F143</f>
        <v>0</v>
      </c>
      <c r="G144" s="30"/>
      <c r="H144" s="309"/>
      <c r="I144" s="30"/>
      <c r="J144" s="30"/>
      <c r="K144" s="30"/>
      <c r="L144" s="79"/>
    </row>
    <row r="145" spans="1:12" s="175" customFormat="1" ht="34.5" customHeight="1">
      <c r="A145" s="157" t="s">
        <v>36</v>
      </c>
      <c r="B145" s="230">
        <f>SUM(B142+B144)</f>
        <v>70000</v>
      </c>
      <c r="C145" s="230">
        <f>SUM(C142)</f>
        <v>0</v>
      </c>
      <c r="D145" s="230">
        <f t="shared" si="0"/>
        <v>70000</v>
      </c>
      <c r="E145" s="231">
        <f t="shared" si="1"/>
        <v>0</v>
      </c>
      <c r="F145" s="233">
        <f>F142+F144</f>
        <v>42375</v>
      </c>
      <c r="G145" s="30"/>
      <c r="H145" s="309"/>
      <c r="I145" s="30"/>
      <c r="J145" s="30"/>
      <c r="K145" s="30"/>
      <c r="L145" s="79"/>
    </row>
    <row r="146" spans="1:12" s="2" customFormat="1" ht="30" customHeight="1">
      <c r="A146" s="16" t="s">
        <v>37</v>
      </c>
      <c r="B146" s="17"/>
      <c r="C146" s="17"/>
      <c r="D146" s="9"/>
      <c r="E146" s="10"/>
      <c r="F146" s="9"/>
      <c r="G146" s="30"/>
      <c r="H146" s="309"/>
      <c r="I146" s="30"/>
      <c r="J146" s="30"/>
      <c r="K146" s="30"/>
      <c r="L146" s="79"/>
    </row>
    <row r="147" spans="1:12" s="2" customFormat="1" ht="24.75" customHeight="1">
      <c r="A147" s="16" t="s">
        <v>18</v>
      </c>
      <c r="B147" s="17">
        <v>15000</v>
      </c>
      <c r="C147" s="17">
        <v>0</v>
      </c>
      <c r="D147" s="9">
        <f t="shared" si="0"/>
        <v>15000</v>
      </c>
      <c r="E147" s="13">
        <f t="shared" si="1"/>
        <v>0</v>
      </c>
      <c r="F147" s="9">
        <v>0</v>
      </c>
      <c r="G147" s="30"/>
      <c r="H147" s="309"/>
      <c r="I147" s="30"/>
      <c r="J147" s="30"/>
      <c r="K147" s="30"/>
      <c r="L147" s="79"/>
    </row>
    <row r="148" spans="1:12" s="2" customFormat="1" ht="24.75" customHeight="1">
      <c r="A148" s="18" t="s">
        <v>19</v>
      </c>
      <c r="B148" s="53">
        <v>10000</v>
      </c>
      <c r="C148" s="53">
        <v>0</v>
      </c>
      <c r="D148" s="9">
        <f t="shared" si="0"/>
        <v>10000</v>
      </c>
      <c r="E148" s="10">
        <f t="shared" si="1"/>
        <v>0</v>
      </c>
      <c r="F148" s="9">
        <v>0</v>
      </c>
      <c r="G148" s="30"/>
      <c r="H148" s="309"/>
      <c r="I148" s="30"/>
      <c r="J148" s="30"/>
      <c r="K148" s="30"/>
      <c r="L148" s="79"/>
    </row>
    <row r="149" spans="1:12" s="2" customFormat="1" ht="24.75" customHeight="1">
      <c r="A149" s="16" t="s">
        <v>21</v>
      </c>
      <c r="B149" s="12">
        <v>5000</v>
      </c>
      <c r="C149" s="17">
        <v>0</v>
      </c>
      <c r="D149" s="12">
        <f t="shared" si="0"/>
        <v>5000</v>
      </c>
      <c r="E149" s="13">
        <f t="shared" si="1"/>
        <v>0</v>
      </c>
      <c r="F149" s="12">
        <v>0</v>
      </c>
      <c r="G149" s="30"/>
      <c r="H149" s="309"/>
      <c r="I149" s="30"/>
      <c r="J149" s="30"/>
      <c r="K149" s="30"/>
      <c r="L149" s="79"/>
    </row>
    <row r="150" spans="1:12" s="2" customFormat="1" ht="24.75" customHeight="1">
      <c r="A150" s="18" t="s">
        <v>297</v>
      </c>
      <c r="B150" s="53">
        <v>5000</v>
      </c>
      <c r="C150" s="53">
        <v>0</v>
      </c>
      <c r="D150" s="9">
        <f t="shared" si="0"/>
        <v>5000</v>
      </c>
      <c r="E150" s="10">
        <f t="shared" si="1"/>
        <v>0</v>
      </c>
      <c r="F150" s="9">
        <v>0</v>
      </c>
      <c r="G150" s="30"/>
      <c r="H150" s="309"/>
      <c r="I150" s="30"/>
      <c r="J150" s="30"/>
      <c r="K150" s="30"/>
      <c r="L150" s="79"/>
    </row>
    <row r="151" spans="1:12" s="264" customFormat="1" ht="30" customHeight="1">
      <c r="A151" s="139" t="s">
        <v>82</v>
      </c>
      <c r="B151" s="136">
        <f>SUM(B147:B150)</f>
        <v>35000</v>
      </c>
      <c r="C151" s="136">
        <f>SUM(C147:C150)</f>
        <v>0</v>
      </c>
      <c r="D151" s="137">
        <f t="shared" si="0"/>
        <v>35000</v>
      </c>
      <c r="E151" s="138">
        <f t="shared" si="1"/>
        <v>0</v>
      </c>
      <c r="F151" s="137">
        <v>0</v>
      </c>
      <c r="G151" s="30"/>
      <c r="H151" s="309"/>
      <c r="I151" s="30"/>
      <c r="J151" s="30"/>
      <c r="K151" s="30"/>
      <c r="L151" s="79"/>
    </row>
    <row r="152" spans="1:12" s="115" customFormat="1" ht="24.75" customHeight="1">
      <c r="A152" s="152" t="s">
        <v>102</v>
      </c>
      <c r="B152" s="153">
        <v>20000</v>
      </c>
      <c r="C152" s="336">
        <f>SUM(C153:C153)</f>
        <v>1329.5</v>
      </c>
      <c r="D152" s="155">
        <f t="shared" si="0"/>
        <v>18670.5</v>
      </c>
      <c r="E152" s="10">
        <f t="shared" si="1"/>
        <v>6.647500000000001</v>
      </c>
      <c r="F152" s="156">
        <v>9371.29</v>
      </c>
      <c r="G152" s="339"/>
      <c r="H152" s="338"/>
      <c r="I152" s="339"/>
      <c r="J152" s="339"/>
      <c r="K152" s="339"/>
      <c r="L152" s="339"/>
    </row>
    <row r="153" spans="1:12" s="115" customFormat="1" ht="19.5" customHeight="1">
      <c r="A153" s="142" t="s">
        <v>435</v>
      </c>
      <c r="B153" s="143"/>
      <c r="C153" s="340">
        <v>1329.5</v>
      </c>
      <c r="D153" s="145"/>
      <c r="E153" s="43"/>
      <c r="F153" s="146"/>
      <c r="G153" s="339"/>
      <c r="H153" s="338"/>
      <c r="I153" s="339"/>
      <c r="J153" s="339"/>
      <c r="K153" s="339"/>
      <c r="L153" s="339"/>
    </row>
    <row r="154" spans="1:12" s="116" customFormat="1" ht="30" customHeight="1">
      <c r="A154" s="147" t="s">
        <v>103</v>
      </c>
      <c r="B154" s="148">
        <f>SUM(B152)</f>
        <v>20000</v>
      </c>
      <c r="C154" s="148">
        <f>SUM(C152)</f>
        <v>1329.5</v>
      </c>
      <c r="D154" s="148">
        <f t="shared" si="0"/>
        <v>18670.5</v>
      </c>
      <c r="E154" s="149">
        <f t="shared" si="1"/>
        <v>6.647500000000001</v>
      </c>
      <c r="F154" s="148">
        <v>9371.29</v>
      </c>
      <c r="G154" s="343"/>
      <c r="H154" s="342"/>
      <c r="I154" s="343"/>
      <c r="J154" s="343"/>
      <c r="K154" s="343"/>
      <c r="L154" s="343"/>
    </row>
    <row r="155" spans="1:12" s="2" customFormat="1" ht="34.5" customHeight="1">
      <c r="A155" s="55" t="s">
        <v>38</v>
      </c>
      <c r="B155" s="86">
        <v>5000</v>
      </c>
      <c r="C155" s="86">
        <v>0</v>
      </c>
      <c r="D155" s="21">
        <f t="shared" si="0"/>
        <v>5000</v>
      </c>
      <c r="E155" s="31">
        <f t="shared" si="1"/>
        <v>0</v>
      </c>
      <c r="F155" s="21">
        <v>0</v>
      </c>
      <c r="G155" s="30"/>
      <c r="H155" s="309"/>
      <c r="I155" s="30"/>
      <c r="J155" s="30"/>
      <c r="K155" s="30"/>
      <c r="L155" s="79"/>
    </row>
    <row r="156" spans="1:12" s="264" customFormat="1" ht="30" customHeight="1">
      <c r="A156" s="139" t="s">
        <v>83</v>
      </c>
      <c r="B156" s="136">
        <f>B155</f>
        <v>5000</v>
      </c>
      <c r="C156" s="136">
        <f>C155</f>
        <v>0</v>
      </c>
      <c r="D156" s="137">
        <f t="shared" si="0"/>
        <v>5000</v>
      </c>
      <c r="E156" s="138">
        <f t="shared" si="1"/>
        <v>0</v>
      </c>
      <c r="F156" s="137">
        <v>0</v>
      </c>
      <c r="G156" s="30"/>
      <c r="H156" s="309"/>
      <c r="I156" s="30"/>
      <c r="J156" s="30"/>
      <c r="K156" s="30"/>
      <c r="L156" s="79"/>
    </row>
    <row r="157" spans="1:12" s="175" customFormat="1" ht="37.5" customHeight="1">
      <c r="A157" s="157" t="s">
        <v>39</v>
      </c>
      <c r="B157" s="230">
        <f>SUM(B151,B156,B154)</f>
        <v>60000</v>
      </c>
      <c r="C157" s="230">
        <f>SUM(C151,C156,C154)</f>
        <v>1329.5</v>
      </c>
      <c r="D157" s="230">
        <f t="shared" si="0"/>
        <v>58670.5</v>
      </c>
      <c r="E157" s="231">
        <f t="shared" si="1"/>
        <v>2.2158333333333333</v>
      </c>
      <c r="F157" s="233">
        <f>F154</f>
        <v>9371.29</v>
      </c>
      <c r="G157" s="30"/>
      <c r="H157" s="309"/>
      <c r="I157" s="30"/>
      <c r="J157" s="30"/>
      <c r="K157" s="30"/>
      <c r="L157" s="79"/>
    </row>
    <row r="158" spans="1:12" s="80" customFormat="1" ht="30" customHeight="1">
      <c r="A158" s="55" t="s">
        <v>436</v>
      </c>
      <c r="B158" s="21"/>
      <c r="C158" s="21"/>
      <c r="D158" s="21"/>
      <c r="E158" s="31"/>
      <c r="F158" s="21"/>
      <c r="G158" s="30"/>
      <c r="H158" s="309"/>
      <c r="I158" s="30"/>
      <c r="J158" s="30"/>
      <c r="K158" s="30"/>
      <c r="L158" s="79"/>
    </row>
    <row r="159" spans="1:12" s="80" customFormat="1" ht="24.75" customHeight="1">
      <c r="A159" s="29" t="s">
        <v>26</v>
      </c>
      <c r="B159" s="85">
        <v>240000</v>
      </c>
      <c r="C159" s="85">
        <v>0</v>
      </c>
      <c r="D159" s="9">
        <f t="shared" si="0"/>
        <v>240000</v>
      </c>
      <c r="E159" s="10">
        <f t="shared" si="1"/>
        <v>0</v>
      </c>
      <c r="F159" s="9">
        <v>383271.63</v>
      </c>
      <c r="G159" s="79"/>
      <c r="H159" s="305"/>
      <c r="I159" s="79"/>
      <c r="J159" s="79"/>
      <c r="K159" s="79"/>
      <c r="L159" s="79"/>
    </row>
    <row r="160" spans="1:12" s="109" customFormat="1" ht="30" customHeight="1">
      <c r="A160" s="110" t="s">
        <v>83</v>
      </c>
      <c r="B160" s="96">
        <f>SUM(B159)</f>
        <v>240000</v>
      </c>
      <c r="C160" s="96">
        <f>SUM(C159)</f>
        <v>0</v>
      </c>
      <c r="D160" s="97">
        <f t="shared" si="0"/>
        <v>240000</v>
      </c>
      <c r="E160" s="98">
        <f t="shared" si="1"/>
        <v>0</v>
      </c>
      <c r="F160" s="97">
        <f>F159</f>
        <v>383271.63</v>
      </c>
      <c r="G160" s="79"/>
      <c r="H160" s="305"/>
      <c r="I160" s="79"/>
      <c r="J160" s="79"/>
      <c r="K160" s="79"/>
      <c r="L160" s="79"/>
    </row>
    <row r="161" spans="1:12" s="266" customFormat="1" ht="37.5" customHeight="1">
      <c r="A161" s="157" t="s">
        <v>48</v>
      </c>
      <c r="B161" s="158">
        <f>B160</f>
        <v>240000</v>
      </c>
      <c r="C161" s="158">
        <f>C160</f>
        <v>0</v>
      </c>
      <c r="D161" s="159">
        <f t="shared" si="0"/>
        <v>240000</v>
      </c>
      <c r="E161" s="160">
        <f t="shared" si="1"/>
        <v>0</v>
      </c>
      <c r="F161" s="159">
        <f>F160</f>
        <v>383271.63</v>
      </c>
      <c r="G161" s="79"/>
      <c r="H161" s="305"/>
      <c r="I161" s="79"/>
      <c r="J161" s="79"/>
      <c r="K161" s="79"/>
      <c r="L161" s="79"/>
    </row>
    <row r="162" spans="1:12" s="80" customFormat="1" ht="34.5" customHeight="1">
      <c r="A162" s="29" t="s">
        <v>62</v>
      </c>
      <c r="B162" s="85"/>
      <c r="C162" s="85"/>
      <c r="D162" s="19"/>
      <c r="E162" s="28"/>
      <c r="F162" s="19"/>
      <c r="G162" s="79"/>
      <c r="H162" s="305"/>
      <c r="I162" s="79"/>
      <c r="J162" s="79"/>
      <c r="K162" s="79"/>
      <c r="L162" s="134"/>
    </row>
    <row r="163" spans="1:12" s="80" customFormat="1" ht="27.75" customHeight="1">
      <c r="A163" s="55" t="s">
        <v>18</v>
      </c>
      <c r="B163" s="86">
        <v>30000</v>
      </c>
      <c r="C163" s="86">
        <v>0</v>
      </c>
      <c r="D163" s="12">
        <f t="shared" si="0"/>
        <v>30000</v>
      </c>
      <c r="E163" s="13">
        <f t="shared" si="1"/>
        <v>0</v>
      </c>
      <c r="F163" s="12">
        <v>0</v>
      </c>
      <c r="G163" s="89"/>
      <c r="H163" s="304"/>
      <c r="I163" s="89"/>
      <c r="J163" s="89"/>
      <c r="K163" s="89"/>
      <c r="L163" s="119"/>
    </row>
    <row r="164" spans="1:12" s="80" customFormat="1" ht="27.75" customHeight="1">
      <c r="A164" s="27" t="s">
        <v>19</v>
      </c>
      <c r="B164" s="85">
        <v>10000</v>
      </c>
      <c r="C164" s="85">
        <v>0</v>
      </c>
      <c r="D164" s="9">
        <f t="shared" si="0"/>
        <v>10000</v>
      </c>
      <c r="E164" s="10">
        <f t="shared" si="1"/>
        <v>0</v>
      </c>
      <c r="F164" s="9">
        <v>4875</v>
      </c>
      <c r="G164" s="89"/>
      <c r="H164" s="304"/>
      <c r="I164" s="89"/>
      <c r="J164" s="89"/>
      <c r="K164" s="89"/>
      <c r="L164" s="119"/>
    </row>
    <row r="165" spans="1:12" s="80" customFormat="1" ht="27.75" customHeight="1">
      <c r="A165" s="55" t="s">
        <v>21</v>
      </c>
      <c r="B165" s="21">
        <v>20000</v>
      </c>
      <c r="C165" s="21">
        <v>0</v>
      </c>
      <c r="D165" s="12">
        <f t="shared" si="0"/>
        <v>20000</v>
      </c>
      <c r="E165" s="13">
        <f t="shared" si="1"/>
        <v>0</v>
      </c>
      <c r="F165" s="12">
        <v>13741.34</v>
      </c>
      <c r="G165" s="89"/>
      <c r="H165" s="304"/>
      <c r="I165" s="89"/>
      <c r="J165" s="89"/>
      <c r="K165" s="89"/>
      <c r="L165" s="119"/>
    </row>
    <row r="166" spans="1:12" s="80" customFormat="1" ht="27.75" customHeight="1">
      <c r="A166" s="27" t="s">
        <v>23</v>
      </c>
      <c r="B166" s="85">
        <v>20000</v>
      </c>
      <c r="C166" s="85">
        <v>0</v>
      </c>
      <c r="D166" s="9">
        <f t="shared" si="0"/>
        <v>20000</v>
      </c>
      <c r="E166" s="10">
        <f t="shared" si="1"/>
        <v>0</v>
      </c>
      <c r="F166" s="9">
        <v>9987.5</v>
      </c>
      <c r="G166" s="89"/>
      <c r="H166" s="304"/>
      <c r="I166" s="89"/>
      <c r="J166" s="89"/>
      <c r="K166" s="89"/>
      <c r="L166" s="119"/>
    </row>
    <row r="167" spans="1:83" s="109" customFormat="1" ht="30" customHeight="1">
      <c r="A167" s="139" t="s">
        <v>82</v>
      </c>
      <c r="B167" s="136">
        <f>SUM(B163,B164,B165,B166)</f>
        <v>80000</v>
      </c>
      <c r="C167" s="136">
        <f>SUM(C163,C164,C165,C166)</f>
        <v>0</v>
      </c>
      <c r="D167" s="137">
        <f t="shared" si="0"/>
        <v>80000</v>
      </c>
      <c r="E167" s="138">
        <f t="shared" si="1"/>
        <v>0</v>
      </c>
      <c r="F167" s="137">
        <f>SUM(F163:F166)</f>
        <v>28603.84</v>
      </c>
      <c r="G167" s="89"/>
      <c r="H167" s="304"/>
      <c r="I167" s="89"/>
      <c r="J167" s="89"/>
      <c r="K167" s="8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</row>
    <row r="168" spans="1:83" s="109" customFormat="1" ht="24.75" customHeight="1">
      <c r="A168" s="345" t="s">
        <v>102</v>
      </c>
      <c r="B168" s="346">
        <v>10000</v>
      </c>
      <c r="C168" s="346">
        <v>0</v>
      </c>
      <c r="D168" s="347">
        <f t="shared" si="0"/>
        <v>10000</v>
      </c>
      <c r="E168" s="348">
        <f t="shared" si="1"/>
        <v>0</v>
      </c>
      <c r="F168" s="347">
        <v>0</v>
      </c>
      <c r="G168" s="89"/>
      <c r="H168" s="304"/>
      <c r="I168" s="89"/>
      <c r="J168" s="89"/>
      <c r="K168" s="8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</row>
    <row r="169" spans="1:83" s="109" customFormat="1" ht="30" customHeight="1">
      <c r="A169" s="267" t="s">
        <v>103</v>
      </c>
      <c r="B169" s="102">
        <f>SUM(B168)</f>
        <v>10000</v>
      </c>
      <c r="C169" s="102">
        <f>SUM(C168)</f>
        <v>0</v>
      </c>
      <c r="D169" s="103">
        <f t="shared" si="0"/>
        <v>10000</v>
      </c>
      <c r="E169" s="106">
        <f t="shared" si="1"/>
        <v>0</v>
      </c>
      <c r="F169" s="103">
        <v>0</v>
      </c>
      <c r="G169" s="89"/>
      <c r="H169" s="304"/>
      <c r="I169" s="89"/>
      <c r="J169" s="89"/>
      <c r="K169" s="8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</row>
    <row r="170" spans="1:83" s="175" customFormat="1" ht="37.5" customHeight="1">
      <c r="A170" s="161" t="s">
        <v>54</v>
      </c>
      <c r="B170" s="159">
        <f>SUM(B167+B169)</f>
        <v>90000</v>
      </c>
      <c r="C170" s="159">
        <f>SUM(C167)</f>
        <v>0</v>
      </c>
      <c r="D170" s="159">
        <f t="shared" si="0"/>
        <v>90000</v>
      </c>
      <c r="E170" s="160">
        <f t="shared" si="1"/>
        <v>0</v>
      </c>
      <c r="F170" s="159">
        <f>F167</f>
        <v>28603.84</v>
      </c>
      <c r="G170" s="89"/>
      <c r="H170" s="305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</row>
    <row r="171" spans="1:12" s="80" customFormat="1" ht="30" customHeight="1">
      <c r="A171" s="29" t="s">
        <v>438</v>
      </c>
      <c r="B171" s="85"/>
      <c r="C171" s="85"/>
      <c r="D171" s="19"/>
      <c r="E171" s="31"/>
      <c r="F171" s="21"/>
      <c r="G171" s="89"/>
      <c r="H171" s="304"/>
      <c r="I171" s="89"/>
      <c r="J171" s="89"/>
      <c r="K171" s="89"/>
      <c r="L171" s="119"/>
    </row>
    <row r="172" spans="1:12" s="80" customFormat="1" ht="24.75" customHeight="1">
      <c r="A172" s="29" t="s">
        <v>437</v>
      </c>
      <c r="B172" s="85">
        <v>130000</v>
      </c>
      <c r="C172" s="85">
        <v>0</v>
      </c>
      <c r="D172" s="9">
        <f t="shared" si="0"/>
        <v>130000</v>
      </c>
      <c r="E172" s="10">
        <f t="shared" si="1"/>
        <v>0</v>
      </c>
      <c r="F172" s="9">
        <v>256068.96</v>
      </c>
      <c r="G172" s="89"/>
      <c r="H172" s="304"/>
      <c r="I172" s="89"/>
      <c r="J172" s="89"/>
      <c r="K172" s="89"/>
      <c r="L172" s="119"/>
    </row>
    <row r="173" spans="1:12" s="109" customFormat="1" ht="30" customHeight="1">
      <c r="A173" s="140" t="s">
        <v>83</v>
      </c>
      <c r="B173" s="136">
        <f>SUM(B172)</f>
        <v>130000</v>
      </c>
      <c r="C173" s="136">
        <f>SUM(C172)</f>
        <v>0</v>
      </c>
      <c r="D173" s="137">
        <f t="shared" si="0"/>
        <v>130000</v>
      </c>
      <c r="E173" s="138">
        <f t="shared" si="1"/>
        <v>0</v>
      </c>
      <c r="F173" s="137">
        <f>F172</f>
        <v>256068.96</v>
      </c>
      <c r="G173" s="89"/>
      <c r="H173" s="304"/>
      <c r="I173" s="89"/>
      <c r="J173" s="89"/>
      <c r="K173" s="89"/>
      <c r="L173" s="119"/>
    </row>
    <row r="174" spans="1:12" s="266" customFormat="1" ht="37.5" customHeight="1">
      <c r="A174" s="161" t="s">
        <v>51</v>
      </c>
      <c r="B174" s="159">
        <f>B173</f>
        <v>130000</v>
      </c>
      <c r="C174" s="159">
        <f>C173</f>
        <v>0</v>
      </c>
      <c r="D174" s="159">
        <f t="shared" si="0"/>
        <v>130000</v>
      </c>
      <c r="E174" s="160">
        <f t="shared" si="1"/>
        <v>0</v>
      </c>
      <c r="F174" s="159">
        <f>F173</f>
        <v>256068.96</v>
      </c>
      <c r="G174" s="89"/>
      <c r="H174" s="304"/>
      <c r="I174" s="89"/>
      <c r="J174" s="89"/>
      <c r="K174" s="89"/>
      <c r="L174" s="119"/>
    </row>
    <row r="175" spans="1:12" s="2" customFormat="1" ht="34.5" customHeight="1">
      <c r="A175" s="29" t="s">
        <v>404</v>
      </c>
      <c r="B175" s="85"/>
      <c r="C175" s="85"/>
      <c r="D175" s="19"/>
      <c r="E175" s="10"/>
      <c r="F175" s="9"/>
      <c r="G175" s="89"/>
      <c r="H175" s="304"/>
      <c r="I175" s="89"/>
      <c r="J175" s="89"/>
      <c r="K175" s="89"/>
      <c r="L175" s="89"/>
    </row>
    <row r="176" spans="1:12" s="80" customFormat="1" ht="24.75" customHeight="1">
      <c r="A176" s="29" t="s">
        <v>9</v>
      </c>
      <c r="B176" s="85">
        <v>5000</v>
      </c>
      <c r="C176" s="85">
        <v>0</v>
      </c>
      <c r="D176" s="19">
        <f t="shared" si="0"/>
        <v>5000</v>
      </c>
      <c r="E176" s="28">
        <f t="shared" si="1"/>
        <v>0</v>
      </c>
      <c r="F176" s="19">
        <v>7280</v>
      </c>
      <c r="G176" s="119"/>
      <c r="H176" s="349"/>
      <c r="I176" s="119"/>
      <c r="J176" s="119"/>
      <c r="K176" s="119"/>
      <c r="L176" s="119"/>
    </row>
    <row r="177" spans="1:12" s="109" customFormat="1" ht="33" customHeight="1">
      <c r="A177" s="140" t="s">
        <v>80</v>
      </c>
      <c r="B177" s="136">
        <f>SUM(B176)</f>
        <v>5000</v>
      </c>
      <c r="C177" s="136">
        <f>SUM(C176)</f>
        <v>0</v>
      </c>
      <c r="D177" s="137">
        <f t="shared" si="0"/>
        <v>5000</v>
      </c>
      <c r="E177" s="138">
        <f t="shared" si="1"/>
        <v>0</v>
      </c>
      <c r="F177" s="137">
        <f>F176</f>
        <v>7280</v>
      </c>
      <c r="G177" s="119"/>
      <c r="H177" s="349"/>
      <c r="I177" s="119"/>
      <c r="J177" s="119"/>
      <c r="K177" s="119"/>
      <c r="L177" s="119"/>
    </row>
    <row r="178" spans="1:12" ht="30" customHeight="1">
      <c r="A178" s="55" t="s">
        <v>18</v>
      </c>
      <c r="B178" s="21">
        <v>25000</v>
      </c>
      <c r="C178" s="21">
        <v>0</v>
      </c>
      <c r="D178" s="21">
        <f t="shared" si="0"/>
        <v>25000</v>
      </c>
      <c r="E178" s="31">
        <f t="shared" si="1"/>
        <v>0</v>
      </c>
      <c r="F178" s="21">
        <v>26386.65</v>
      </c>
      <c r="G178" s="119"/>
      <c r="H178" s="349"/>
      <c r="I178" s="119"/>
      <c r="J178" s="119"/>
      <c r="K178" s="119"/>
      <c r="L178" s="119"/>
    </row>
    <row r="179" spans="1:12" s="2" customFormat="1" ht="24.75" customHeight="1">
      <c r="A179" s="37" t="s">
        <v>19</v>
      </c>
      <c r="B179" s="33">
        <f>SUM(B181+B183)</f>
        <v>47856.119999999995</v>
      </c>
      <c r="C179" s="82">
        <f>SUM(C180:C181)</f>
        <v>0</v>
      </c>
      <c r="D179" s="270">
        <f t="shared" si="0"/>
        <v>47856.119999999995</v>
      </c>
      <c r="E179" s="34">
        <f t="shared" si="1"/>
        <v>0</v>
      </c>
      <c r="F179" s="33">
        <v>18725</v>
      </c>
      <c r="G179" s="89"/>
      <c r="H179" s="304"/>
      <c r="I179" s="89"/>
      <c r="J179" s="89"/>
      <c r="K179" s="89"/>
      <c r="L179" s="89"/>
    </row>
    <row r="180" spans="1:12" s="2" customFormat="1" ht="18" customHeight="1">
      <c r="A180" s="50"/>
      <c r="B180" s="166" t="s">
        <v>139</v>
      </c>
      <c r="C180" s="83"/>
      <c r="D180" s="270"/>
      <c r="E180" s="34"/>
      <c r="F180" s="33"/>
      <c r="G180" s="89"/>
      <c r="H180" s="304"/>
      <c r="I180" s="89"/>
      <c r="J180" s="89"/>
      <c r="K180" s="89"/>
      <c r="L180" s="89"/>
    </row>
    <row r="181" spans="1:12" s="2" customFormat="1" ht="18" customHeight="1">
      <c r="A181" s="50"/>
      <c r="B181" s="83">
        <v>30000</v>
      </c>
      <c r="C181" s="83"/>
      <c r="D181" s="270"/>
      <c r="E181" s="34"/>
      <c r="F181" s="33"/>
      <c r="G181" s="89"/>
      <c r="H181" s="304"/>
      <c r="I181" s="89"/>
      <c r="J181" s="89"/>
      <c r="K181" s="89"/>
      <c r="L181" s="89"/>
    </row>
    <row r="182" spans="1:12" s="2" customFormat="1" ht="18" customHeight="1">
      <c r="A182" s="50"/>
      <c r="B182" s="166" t="s">
        <v>405</v>
      </c>
      <c r="C182" s="83"/>
      <c r="D182" s="270"/>
      <c r="E182" s="34"/>
      <c r="F182" s="33"/>
      <c r="G182" s="89"/>
      <c r="H182" s="304"/>
      <c r="I182" s="89"/>
      <c r="J182" s="89"/>
      <c r="K182" s="89"/>
      <c r="L182" s="89"/>
    </row>
    <row r="183" spans="1:12" s="2" customFormat="1" ht="18" customHeight="1">
      <c r="A183" s="54"/>
      <c r="B183" s="84">
        <v>17856.12</v>
      </c>
      <c r="C183" s="84"/>
      <c r="D183" s="272"/>
      <c r="E183" s="59"/>
      <c r="F183" s="58"/>
      <c r="G183" s="89"/>
      <c r="H183" s="304"/>
      <c r="I183" s="89"/>
      <c r="J183" s="89"/>
      <c r="K183" s="89"/>
      <c r="L183" s="89"/>
    </row>
    <row r="184" spans="1:12" ht="24.75" customHeight="1">
      <c r="A184" s="29" t="s">
        <v>21</v>
      </c>
      <c r="B184" s="85">
        <v>0</v>
      </c>
      <c r="C184" s="85">
        <v>0</v>
      </c>
      <c r="D184" s="19">
        <f aca="true" t="shared" si="2" ref="D184:D246">B184-C184</f>
        <v>0</v>
      </c>
      <c r="E184" s="28"/>
      <c r="F184" s="19">
        <v>24874.35</v>
      </c>
      <c r="G184" s="119"/>
      <c r="H184" s="349"/>
      <c r="I184" s="119"/>
      <c r="J184" s="119"/>
      <c r="K184" s="119"/>
      <c r="L184" s="119"/>
    </row>
    <row r="185" spans="1:12" ht="24.75" customHeight="1">
      <c r="A185" s="29" t="s">
        <v>23</v>
      </c>
      <c r="B185" s="85">
        <v>15000</v>
      </c>
      <c r="C185" s="85">
        <v>0</v>
      </c>
      <c r="D185" s="19">
        <f t="shared" si="2"/>
        <v>15000</v>
      </c>
      <c r="E185" s="28">
        <f aca="true" t="shared" si="3" ref="E185:E246">(C185)/B185*100</f>
        <v>0</v>
      </c>
      <c r="F185" s="19">
        <v>0</v>
      </c>
      <c r="G185" s="119"/>
      <c r="H185" s="349"/>
      <c r="I185" s="119"/>
      <c r="J185" s="119"/>
      <c r="K185" s="119"/>
      <c r="L185" s="119"/>
    </row>
    <row r="186" spans="1:12" s="111" customFormat="1" ht="30" customHeight="1">
      <c r="A186" s="140" t="s">
        <v>82</v>
      </c>
      <c r="B186" s="136">
        <f>SUM(B178,B179,B184,B185)</f>
        <v>87856.12</v>
      </c>
      <c r="C186" s="136">
        <f>SUM(C178,C179,C184,C185)</f>
        <v>0</v>
      </c>
      <c r="D186" s="137">
        <f t="shared" si="2"/>
        <v>87856.12</v>
      </c>
      <c r="E186" s="98">
        <f t="shared" si="3"/>
        <v>0</v>
      </c>
      <c r="F186" s="137">
        <f>SUM(F178:F185)</f>
        <v>69986</v>
      </c>
      <c r="G186" s="119"/>
      <c r="H186" s="349"/>
      <c r="I186" s="119"/>
      <c r="J186" s="119"/>
      <c r="K186" s="119"/>
      <c r="L186" s="119"/>
    </row>
    <row r="187" spans="1:8" s="115" customFormat="1" ht="24.75" customHeight="1">
      <c r="A187" s="152" t="s">
        <v>102</v>
      </c>
      <c r="B187" s="153">
        <v>50000</v>
      </c>
      <c r="C187" s="336">
        <v>0</v>
      </c>
      <c r="D187" s="203">
        <f t="shared" si="2"/>
        <v>50000</v>
      </c>
      <c r="E187" s="10">
        <f t="shared" si="3"/>
        <v>0</v>
      </c>
      <c r="F187" s="156">
        <v>79623</v>
      </c>
      <c r="H187" s="318"/>
    </row>
    <row r="188" spans="1:8" s="116" customFormat="1" ht="30" customHeight="1">
      <c r="A188" s="147" t="s">
        <v>103</v>
      </c>
      <c r="B188" s="148">
        <f>SUM(B187)</f>
        <v>50000</v>
      </c>
      <c r="C188" s="148">
        <f>SUM(C187)</f>
        <v>0</v>
      </c>
      <c r="D188" s="148">
        <f t="shared" si="2"/>
        <v>50000</v>
      </c>
      <c r="E188" s="149">
        <f t="shared" si="3"/>
        <v>0</v>
      </c>
      <c r="F188" s="148">
        <f>F187</f>
        <v>79623</v>
      </c>
      <c r="H188" s="319"/>
    </row>
    <row r="189" spans="1:11" ht="24.75" customHeight="1">
      <c r="A189" s="29" t="s">
        <v>24</v>
      </c>
      <c r="B189" s="85">
        <v>25000</v>
      </c>
      <c r="C189" s="85">
        <v>0</v>
      </c>
      <c r="D189" s="19">
        <f t="shared" si="2"/>
        <v>25000</v>
      </c>
      <c r="E189" s="28">
        <f t="shared" si="3"/>
        <v>0</v>
      </c>
      <c r="F189" s="19">
        <v>46258.53</v>
      </c>
      <c r="G189" s="119"/>
      <c r="H189" s="349"/>
      <c r="I189" s="119"/>
      <c r="J189" s="119"/>
      <c r="K189" s="119"/>
    </row>
    <row r="190" spans="1:12" s="111" customFormat="1" ht="30" customHeight="1">
      <c r="A190" s="140" t="s">
        <v>83</v>
      </c>
      <c r="B190" s="136">
        <f>SUM(B189)</f>
        <v>25000</v>
      </c>
      <c r="C190" s="136">
        <f>SUM(C189)</f>
        <v>0</v>
      </c>
      <c r="D190" s="137">
        <f t="shared" si="2"/>
        <v>25000</v>
      </c>
      <c r="E190" s="138">
        <f t="shared" si="3"/>
        <v>0</v>
      </c>
      <c r="F190" s="137">
        <f>F189</f>
        <v>46258.53</v>
      </c>
      <c r="G190" s="119"/>
      <c r="H190" s="349"/>
      <c r="I190" s="119"/>
      <c r="J190" s="119"/>
      <c r="K190" s="119"/>
      <c r="L190" s="129"/>
    </row>
    <row r="191" spans="1:12" s="112" customFormat="1" ht="34.5" customHeight="1">
      <c r="A191" s="234" t="s">
        <v>98</v>
      </c>
      <c r="B191" s="162">
        <f>SUM(B177,B186,B188,B190)</f>
        <v>167856.12</v>
      </c>
      <c r="C191" s="162">
        <f>SUM(C177,C186,C188,C190)</f>
        <v>0</v>
      </c>
      <c r="D191" s="162">
        <f t="shared" si="2"/>
        <v>167856.12</v>
      </c>
      <c r="E191" s="163">
        <f t="shared" si="3"/>
        <v>0</v>
      </c>
      <c r="F191" s="162">
        <f>SUM(F177+F186+F188+F190)</f>
        <v>203147.53</v>
      </c>
      <c r="G191" s="119"/>
      <c r="H191" s="349"/>
      <c r="I191" s="119"/>
      <c r="J191" s="119"/>
      <c r="K191" s="119"/>
      <c r="L191" s="129"/>
    </row>
    <row r="192" spans="1:20" s="276" customFormat="1" ht="34.5" customHeight="1">
      <c r="A192" s="37" t="s">
        <v>73</v>
      </c>
      <c r="B192" s="82"/>
      <c r="C192" s="82"/>
      <c r="D192" s="33"/>
      <c r="E192" s="59"/>
      <c r="F192" s="58"/>
      <c r="G192" s="89"/>
      <c r="H192" s="304"/>
      <c r="I192" s="89"/>
      <c r="J192" s="89"/>
      <c r="K192" s="89"/>
      <c r="L192" s="119"/>
      <c r="M192" s="119"/>
      <c r="N192" s="119"/>
      <c r="O192" s="119"/>
      <c r="P192" s="119"/>
      <c r="Q192" s="119"/>
      <c r="R192" s="119"/>
      <c r="S192" s="119"/>
      <c r="T192" s="119"/>
    </row>
    <row r="193" spans="1:12" s="80" customFormat="1" ht="24.75" customHeight="1">
      <c r="A193" s="29" t="s">
        <v>72</v>
      </c>
      <c r="B193" s="85">
        <v>461968</v>
      </c>
      <c r="C193" s="85">
        <f>SUM(C194)</f>
        <v>55042.96</v>
      </c>
      <c r="D193" s="19">
        <f t="shared" si="2"/>
        <v>406925.04</v>
      </c>
      <c r="E193" s="28">
        <f t="shared" si="3"/>
        <v>11.91488587954144</v>
      </c>
      <c r="F193" s="19">
        <v>437926.27</v>
      </c>
      <c r="G193" s="89"/>
      <c r="H193" s="304"/>
      <c r="I193" s="89"/>
      <c r="J193" s="89"/>
      <c r="K193" s="89"/>
      <c r="L193" s="119"/>
    </row>
    <row r="194" spans="1:12" s="80" customFormat="1" ht="19.5" customHeight="1">
      <c r="A194" s="54" t="s">
        <v>448</v>
      </c>
      <c r="B194" s="84"/>
      <c r="C194" s="84">
        <v>55042.96</v>
      </c>
      <c r="D194" s="52"/>
      <c r="E194" s="67"/>
      <c r="F194" s="52"/>
      <c r="G194" s="89"/>
      <c r="H194" s="304"/>
      <c r="I194" s="89"/>
      <c r="J194" s="89"/>
      <c r="K194" s="89"/>
      <c r="L194" s="119"/>
    </row>
    <row r="195" spans="1:12" s="80" customFormat="1" ht="24.75" customHeight="1">
      <c r="A195" s="29" t="s">
        <v>75</v>
      </c>
      <c r="B195" s="85">
        <v>4157706</v>
      </c>
      <c r="C195" s="85">
        <v>0</v>
      </c>
      <c r="D195" s="19">
        <f t="shared" si="2"/>
        <v>4157706</v>
      </c>
      <c r="E195" s="28">
        <f t="shared" si="3"/>
        <v>0</v>
      </c>
      <c r="F195" s="19">
        <v>4200784.05</v>
      </c>
      <c r="G195" s="89"/>
      <c r="H195" s="304"/>
      <c r="I195" s="89"/>
      <c r="J195" s="89"/>
      <c r="K195" s="89"/>
      <c r="L195" s="119"/>
    </row>
    <row r="196" spans="1:12" s="266" customFormat="1" ht="30" customHeight="1">
      <c r="A196" s="140" t="s">
        <v>86</v>
      </c>
      <c r="B196" s="136">
        <f>SUM(B193,B195)</f>
        <v>4619674</v>
      </c>
      <c r="C196" s="136">
        <f>SUM(C193,C195)</f>
        <v>55042.96</v>
      </c>
      <c r="D196" s="137">
        <f t="shared" si="2"/>
        <v>4564631.04</v>
      </c>
      <c r="E196" s="138">
        <f t="shared" si="3"/>
        <v>1.1914901354511163</v>
      </c>
      <c r="F196" s="137">
        <f>F193+F195</f>
        <v>4638710.32</v>
      </c>
      <c r="G196" s="89"/>
      <c r="H196" s="304"/>
      <c r="I196" s="89"/>
      <c r="J196" s="89"/>
      <c r="K196" s="89"/>
      <c r="L196" s="119"/>
    </row>
    <row r="197" spans="1:12" s="80" customFormat="1" ht="24.75" customHeight="1">
      <c r="A197" s="55" t="s">
        <v>104</v>
      </c>
      <c r="B197" s="21">
        <v>14829</v>
      </c>
      <c r="C197" s="21">
        <v>0</v>
      </c>
      <c r="D197" s="21">
        <f t="shared" si="2"/>
        <v>14829</v>
      </c>
      <c r="E197" s="31">
        <f t="shared" si="3"/>
        <v>0</v>
      </c>
      <c r="F197" s="21">
        <v>5074.24</v>
      </c>
      <c r="G197" s="89"/>
      <c r="H197" s="304"/>
      <c r="I197" s="89"/>
      <c r="J197" s="89"/>
      <c r="K197" s="89"/>
      <c r="L197" s="119"/>
    </row>
    <row r="198" spans="1:12" s="80" customFormat="1" ht="24.75" customHeight="1">
      <c r="A198" s="77" t="s">
        <v>68</v>
      </c>
      <c r="B198" s="86">
        <v>133456</v>
      </c>
      <c r="C198" s="86">
        <v>0</v>
      </c>
      <c r="D198" s="21">
        <f t="shared" si="2"/>
        <v>133456</v>
      </c>
      <c r="E198" s="31">
        <f t="shared" si="3"/>
        <v>0</v>
      </c>
      <c r="F198" s="21">
        <v>50824.240000000005</v>
      </c>
      <c r="G198" s="89"/>
      <c r="H198" s="304"/>
      <c r="I198" s="89"/>
      <c r="J198" s="89"/>
      <c r="K198" s="89"/>
      <c r="L198" s="119"/>
    </row>
    <row r="199" spans="1:12" s="108" customFormat="1" ht="30" customHeight="1">
      <c r="A199" s="139" t="s">
        <v>89</v>
      </c>
      <c r="B199" s="136">
        <f>B197+B198</f>
        <v>148285</v>
      </c>
      <c r="C199" s="136">
        <f>C197+C198</f>
        <v>0</v>
      </c>
      <c r="D199" s="137">
        <f t="shared" si="2"/>
        <v>148285</v>
      </c>
      <c r="E199" s="138">
        <f t="shared" si="3"/>
        <v>0</v>
      </c>
      <c r="F199" s="137">
        <f>F197+F198</f>
        <v>55898.48</v>
      </c>
      <c r="G199" s="123"/>
      <c r="H199" s="351"/>
      <c r="I199" s="123"/>
      <c r="J199" s="123"/>
      <c r="K199" s="123"/>
      <c r="L199" s="125"/>
    </row>
    <row r="200" spans="1:12" s="266" customFormat="1" ht="34.5" customHeight="1">
      <c r="A200" s="157" t="s">
        <v>74</v>
      </c>
      <c r="B200" s="158">
        <f>SUM(B196+B199)</f>
        <v>4767959</v>
      </c>
      <c r="C200" s="158">
        <f>SUM(C196+C199)</f>
        <v>55042.96</v>
      </c>
      <c r="D200" s="159">
        <f t="shared" si="2"/>
        <v>4712916.04</v>
      </c>
      <c r="E200" s="160">
        <f t="shared" si="3"/>
        <v>1.154434423618156</v>
      </c>
      <c r="F200" s="159">
        <f>F196+F199</f>
        <v>4694608.800000001</v>
      </c>
      <c r="G200" s="89"/>
      <c r="H200" s="304"/>
      <c r="I200" s="89"/>
      <c r="J200" s="89"/>
      <c r="K200" s="89"/>
      <c r="L200" s="119"/>
    </row>
    <row r="201" spans="1:16" s="276" customFormat="1" ht="49.5" customHeight="1">
      <c r="A201" s="37" t="s">
        <v>452</v>
      </c>
      <c r="B201" s="82"/>
      <c r="C201" s="82"/>
      <c r="D201" s="33"/>
      <c r="E201" s="59"/>
      <c r="F201" s="58"/>
      <c r="G201" s="89"/>
      <c r="H201" s="304"/>
      <c r="I201" s="89"/>
      <c r="J201" s="89"/>
      <c r="K201" s="89"/>
      <c r="L201" s="119"/>
      <c r="M201" s="119"/>
      <c r="N201" s="119"/>
      <c r="O201" s="119"/>
      <c r="P201" s="119"/>
    </row>
    <row r="202" spans="1:12" s="80" customFormat="1" ht="24.75" customHeight="1">
      <c r="A202" s="29" t="s">
        <v>72</v>
      </c>
      <c r="B202" s="85">
        <v>807500</v>
      </c>
      <c r="C202" s="85">
        <v>0</v>
      </c>
      <c r="D202" s="19">
        <f t="shared" si="2"/>
        <v>807500</v>
      </c>
      <c r="E202" s="28">
        <f t="shared" si="3"/>
        <v>0</v>
      </c>
      <c r="F202" s="19">
        <v>1010837.8400000002</v>
      </c>
      <c r="G202" s="89"/>
      <c r="H202" s="304"/>
      <c r="I202" s="89"/>
      <c r="J202" s="89"/>
      <c r="K202" s="89"/>
      <c r="L202" s="119"/>
    </row>
    <row r="203" spans="1:12" s="80" customFormat="1" ht="24.75" customHeight="1">
      <c r="A203" s="29" t="s">
        <v>75</v>
      </c>
      <c r="B203" s="85">
        <v>6460000</v>
      </c>
      <c r="C203" s="85">
        <v>0</v>
      </c>
      <c r="D203" s="19">
        <f t="shared" si="2"/>
        <v>6460000</v>
      </c>
      <c r="E203" s="28">
        <f t="shared" si="3"/>
        <v>0</v>
      </c>
      <c r="F203" s="19">
        <v>8086702.72</v>
      </c>
      <c r="G203" s="89"/>
      <c r="H203" s="304"/>
      <c r="I203" s="89"/>
      <c r="J203" s="89"/>
      <c r="K203" s="89"/>
      <c r="L203" s="119"/>
    </row>
    <row r="204" spans="1:12" s="266" customFormat="1" ht="30" customHeight="1">
      <c r="A204" s="139" t="s">
        <v>86</v>
      </c>
      <c r="B204" s="137">
        <f>SUM(B202,B203)</f>
        <v>7267500</v>
      </c>
      <c r="C204" s="137">
        <f>SUM(C202,C203)</f>
        <v>0</v>
      </c>
      <c r="D204" s="137">
        <f t="shared" si="2"/>
        <v>7267500</v>
      </c>
      <c r="E204" s="138">
        <f t="shared" si="3"/>
        <v>0</v>
      </c>
      <c r="F204" s="137">
        <f>F202+F203</f>
        <v>9097540.56</v>
      </c>
      <c r="G204" s="89"/>
      <c r="H204" s="304"/>
      <c r="I204" s="89"/>
      <c r="J204" s="89"/>
      <c r="K204" s="89"/>
      <c r="L204" s="119"/>
    </row>
    <row r="205" spans="1:12" s="80" customFormat="1" ht="24.75" customHeight="1">
      <c r="A205" s="29" t="s">
        <v>142</v>
      </c>
      <c r="B205" s="85">
        <v>42500</v>
      </c>
      <c r="C205" s="85">
        <v>0</v>
      </c>
      <c r="D205" s="19">
        <f t="shared" si="2"/>
        <v>42500</v>
      </c>
      <c r="E205" s="28">
        <f t="shared" si="3"/>
        <v>0</v>
      </c>
      <c r="F205" s="19">
        <v>82842.16</v>
      </c>
      <c r="G205" s="89"/>
      <c r="H205" s="304"/>
      <c r="I205" s="89"/>
      <c r="J205" s="89"/>
      <c r="K205" s="89"/>
      <c r="L205" s="119"/>
    </row>
    <row r="206" spans="1:12" s="80" customFormat="1" ht="24.75" customHeight="1">
      <c r="A206" s="29" t="s">
        <v>68</v>
      </c>
      <c r="B206" s="85">
        <v>340000</v>
      </c>
      <c r="C206" s="85">
        <v>0</v>
      </c>
      <c r="D206" s="19">
        <f t="shared" si="2"/>
        <v>340000</v>
      </c>
      <c r="E206" s="28">
        <f t="shared" si="3"/>
        <v>0</v>
      </c>
      <c r="F206" s="19">
        <v>662737.65</v>
      </c>
      <c r="G206" s="89"/>
      <c r="H206" s="304"/>
      <c r="I206" s="89"/>
      <c r="J206" s="89"/>
      <c r="K206" s="89"/>
      <c r="L206" s="119"/>
    </row>
    <row r="207" spans="1:12" s="266" customFormat="1" ht="30" customHeight="1">
      <c r="A207" s="139" t="s">
        <v>89</v>
      </c>
      <c r="B207" s="137">
        <f>SUM(B205,B206)</f>
        <v>382500</v>
      </c>
      <c r="C207" s="137">
        <f>SUM(C205,C206)</f>
        <v>0</v>
      </c>
      <c r="D207" s="137">
        <f t="shared" si="2"/>
        <v>382500</v>
      </c>
      <c r="E207" s="138">
        <f t="shared" si="3"/>
        <v>0</v>
      </c>
      <c r="F207" s="137">
        <f>F205+F206</f>
        <v>745579.81</v>
      </c>
      <c r="G207" s="89"/>
      <c r="H207" s="304"/>
      <c r="I207" s="89"/>
      <c r="J207" s="89"/>
      <c r="K207" s="89"/>
      <c r="L207" s="119"/>
    </row>
    <row r="208" spans="1:12" s="266" customFormat="1" ht="34.5" customHeight="1">
      <c r="A208" s="161" t="s">
        <v>105</v>
      </c>
      <c r="B208" s="159">
        <f>SUM(B204,B207)</f>
        <v>7650000</v>
      </c>
      <c r="C208" s="159">
        <f>SUM(C204,C207)</f>
        <v>0</v>
      </c>
      <c r="D208" s="159">
        <f t="shared" si="2"/>
        <v>7650000</v>
      </c>
      <c r="E208" s="160">
        <f t="shared" si="3"/>
        <v>0</v>
      </c>
      <c r="F208" s="159">
        <f>F204+F207</f>
        <v>9843120.370000001</v>
      </c>
      <c r="G208" s="89"/>
      <c r="H208" s="304"/>
      <c r="I208" s="89"/>
      <c r="J208" s="89"/>
      <c r="K208" s="89"/>
      <c r="L208" s="119"/>
    </row>
    <row r="209" spans="1:12" s="284" customFormat="1" ht="39.75" customHeight="1">
      <c r="A209" s="37" t="s">
        <v>453</v>
      </c>
      <c r="B209" s="278"/>
      <c r="C209" s="278"/>
      <c r="D209" s="279"/>
      <c r="E209" s="280"/>
      <c r="F209" s="281"/>
      <c r="G209" s="282"/>
      <c r="H209" s="352"/>
      <c r="I209" s="282"/>
      <c r="J209" s="282"/>
      <c r="K209" s="282"/>
      <c r="L209" s="283"/>
    </row>
    <row r="210" spans="1:12" s="80" customFormat="1" ht="24.75" customHeight="1">
      <c r="A210" s="77" t="s">
        <v>72</v>
      </c>
      <c r="B210" s="86">
        <v>864000</v>
      </c>
      <c r="C210" s="86">
        <v>0</v>
      </c>
      <c r="D210" s="21">
        <f t="shared" si="2"/>
        <v>864000</v>
      </c>
      <c r="E210" s="31">
        <f t="shared" si="3"/>
        <v>0</v>
      </c>
      <c r="F210" s="21">
        <v>0</v>
      </c>
      <c r="G210" s="89"/>
      <c r="H210" s="304"/>
      <c r="I210" s="89"/>
      <c r="J210" s="89"/>
      <c r="K210" s="89"/>
      <c r="L210" s="119"/>
    </row>
    <row r="211" spans="1:12" s="80" customFormat="1" ht="24.75" customHeight="1">
      <c r="A211" s="77" t="s">
        <v>75</v>
      </c>
      <c r="B211" s="86">
        <v>6912000</v>
      </c>
      <c r="C211" s="86">
        <v>0</v>
      </c>
      <c r="D211" s="21">
        <f t="shared" si="2"/>
        <v>6912000</v>
      </c>
      <c r="E211" s="31">
        <f t="shared" si="3"/>
        <v>0</v>
      </c>
      <c r="F211" s="21">
        <v>0</v>
      </c>
      <c r="G211" s="89"/>
      <c r="H211" s="304"/>
      <c r="I211" s="89"/>
      <c r="J211" s="89"/>
      <c r="K211" s="89"/>
      <c r="L211" s="119"/>
    </row>
    <row r="212" spans="1:12" s="80" customFormat="1" ht="30" customHeight="1">
      <c r="A212" s="110" t="s">
        <v>86</v>
      </c>
      <c r="B212" s="96">
        <f>SUM(B210:B211)</f>
        <v>7776000</v>
      </c>
      <c r="C212" s="96">
        <f>SUM(C210:C211)</f>
        <v>0</v>
      </c>
      <c r="D212" s="97">
        <f t="shared" si="2"/>
        <v>7776000</v>
      </c>
      <c r="E212" s="98">
        <f t="shared" si="3"/>
        <v>0</v>
      </c>
      <c r="F212" s="97">
        <v>0</v>
      </c>
      <c r="G212" s="89"/>
      <c r="H212" s="304"/>
      <c r="I212" s="89"/>
      <c r="J212" s="89"/>
      <c r="K212" s="89"/>
      <c r="L212" s="119"/>
    </row>
    <row r="213" spans="1:12" s="80" customFormat="1" ht="24.75" customHeight="1">
      <c r="A213" s="77" t="s">
        <v>142</v>
      </c>
      <c r="B213" s="86">
        <v>36000</v>
      </c>
      <c r="C213" s="86">
        <v>0</v>
      </c>
      <c r="D213" s="21">
        <f t="shared" si="2"/>
        <v>36000</v>
      </c>
      <c r="E213" s="31">
        <f t="shared" si="3"/>
        <v>0</v>
      </c>
      <c r="F213" s="21">
        <v>0</v>
      </c>
      <c r="G213" s="89"/>
      <c r="H213" s="304"/>
      <c r="I213" s="89"/>
      <c r="J213" s="89"/>
      <c r="K213" s="89"/>
      <c r="L213" s="119"/>
    </row>
    <row r="214" spans="1:12" s="80" customFormat="1" ht="24.75" customHeight="1">
      <c r="A214" s="77" t="s">
        <v>68</v>
      </c>
      <c r="B214" s="86">
        <v>288000</v>
      </c>
      <c r="C214" s="86">
        <v>0</v>
      </c>
      <c r="D214" s="21">
        <f t="shared" si="2"/>
        <v>288000</v>
      </c>
      <c r="E214" s="31">
        <f t="shared" si="3"/>
        <v>0</v>
      </c>
      <c r="F214" s="21">
        <v>0</v>
      </c>
      <c r="G214" s="89"/>
      <c r="H214" s="304"/>
      <c r="I214" s="89"/>
      <c r="J214" s="89"/>
      <c r="K214" s="89"/>
      <c r="L214" s="119"/>
    </row>
    <row r="215" spans="1:12" s="266" customFormat="1" ht="30" customHeight="1">
      <c r="A215" s="139" t="s">
        <v>89</v>
      </c>
      <c r="B215" s="96">
        <f>SUM(B213:B214)</f>
        <v>324000</v>
      </c>
      <c r="C215" s="96">
        <f>SUM(C210,C211)</f>
        <v>0</v>
      </c>
      <c r="D215" s="97">
        <f t="shared" si="2"/>
        <v>324000</v>
      </c>
      <c r="E215" s="113">
        <f t="shared" si="3"/>
        <v>0</v>
      </c>
      <c r="F215" s="114">
        <v>0</v>
      </c>
      <c r="G215" s="89"/>
      <c r="H215" s="304"/>
      <c r="I215" s="89"/>
      <c r="J215" s="89"/>
      <c r="K215" s="89"/>
      <c r="L215" s="119"/>
    </row>
    <row r="216" spans="1:12" s="266" customFormat="1" ht="34.5" customHeight="1">
      <c r="A216" s="157" t="s">
        <v>322</v>
      </c>
      <c r="B216" s="158">
        <f>SUM(B212+B215)</f>
        <v>8100000</v>
      </c>
      <c r="C216" s="158">
        <f>SUM(C215)</f>
        <v>0</v>
      </c>
      <c r="D216" s="159">
        <f t="shared" si="2"/>
        <v>8100000</v>
      </c>
      <c r="E216" s="160">
        <f t="shared" si="3"/>
        <v>0</v>
      </c>
      <c r="F216" s="159">
        <v>0</v>
      </c>
      <c r="G216" s="89"/>
      <c r="H216" s="304"/>
      <c r="I216" s="89"/>
      <c r="J216" s="89"/>
      <c r="K216" s="89"/>
      <c r="L216" s="119"/>
    </row>
    <row r="217" spans="1:12" s="80" customFormat="1" ht="34.5" customHeight="1">
      <c r="A217" s="37" t="s">
        <v>144</v>
      </c>
      <c r="B217" s="278"/>
      <c r="C217" s="82"/>
      <c r="D217" s="33"/>
      <c r="E217" s="59"/>
      <c r="F217" s="58"/>
      <c r="G217" s="89"/>
      <c r="H217" s="304"/>
      <c r="I217" s="89"/>
      <c r="J217" s="89"/>
      <c r="K217" s="89"/>
      <c r="L217" s="119"/>
    </row>
    <row r="218" spans="1:12" s="80" customFormat="1" ht="24.75" customHeight="1">
      <c r="A218" s="77" t="s">
        <v>72</v>
      </c>
      <c r="B218" s="86">
        <v>0</v>
      </c>
      <c r="C218" s="86">
        <v>0</v>
      </c>
      <c r="D218" s="21">
        <f t="shared" si="2"/>
        <v>0</v>
      </c>
      <c r="E218" s="31"/>
      <c r="F218" s="21">
        <v>13194.53</v>
      </c>
      <c r="G218" s="89"/>
      <c r="H218" s="304"/>
      <c r="I218" s="89"/>
      <c r="J218" s="89"/>
      <c r="K218" s="89"/>
      <c r="L218" s="119"/>
    </row>
    <row r="219" spans="1:12" s="80" customFormat="1" ht="24.75" customHeight="1">
      <c r="A219" s="29" t="s">
        <v>75</v>
      </c>
      <c r="B219" s="85">
        <v>0</v>
      </c>
      <c r="C219" s="85">
        <v>0</v>
      </c>
      <c r="D219" s="19">
        <f t="shared" si="2"/>
        <v>0</v>
      </c>
      <c r="E219" s="28"/>
      <c r="F219" s="19">
        <v>118807.58</v>
      </c>
      <c r="G219" s="89"/>
      <c r="H219" s="304"/>
      <c r="I219" s="89"/>
      <c r="J219" s="89"/>
      <c r="K219" s="89"/>
      <c r="L219" s="119"/>
    </row>
    <row r="220" spans="1:12" s="266" customFormat="1" ht="30" customHeight="1">
      <c r="A220" s="140" t="s">
        <v>86</v>
      </c>
      <c r="B220" s="136">
        <f>SUM(B218,B219)</f>
        <v>0</v>
      </c>
      <c r="C220" s="136">
        <f>SUM(C218,C219)</f>
        <v>0</v>
      </c>
      <c r="D220" s="137">
        <f t="shared" si="2"/>
        <v>0</v>
      </c>
      <c r="E220" s="138"/>
      <c r="F220" s="137">
        <f>F218+F219</f>
        <v>132002.11000000002</v>
      </c>
      <c r="G220" s="89"/>
      <c r="H220" s="304"/>
      <c r="I220" s="89"/>
      <c r="J220" s="89"/>
      <c r="K220" s="89"/>
      <c r="L220" s="119"/>
    </row>
    <row r="221" spans="1:12" s="266" customFormat="1" ht="31.5" customHeight="1">
      <c r="A221" s="161" t="s">
        <v>106</v>
      </c>
      <c r="B221" s="159">
        <f>SUM(B220)</f>
        <v>0</v>
      </c>
      <c r="C221" s="159">
        <f>SUM(C220)</f>
        <v>0</v>
      </c>
      <c r="D221" s="159">
        <f t="shared" si="2"/>
        <v>0</v>
      </c>
      <c r="E221" s="160"/>
      <c r="F221" s="159">
        <f>F220</f>
        <v>132002.11000000002</v>
      </c>
      <c r="G221" s="89"/>
      <c r="H221" s="304"/>
      <c r="I221" s="89"/>
      <c r="J221" s="89"/>
      <c r="K221" s="89"/>
      <c r="L221" s="119"/>
    </row>
    <row r="222" spans="1:12" s="80" customFormat="1" ht="34.5" customHeight="1">
      <c r="A222" s="55" t="s">
        <v>132</v>
      </c>
      <c r="B222" s="21"/>
      <c r="C222" s="21"/>
      <c r="D222" s="21"/>
      <c r="E222" s="31"/>
      <c r="F222" s="21"/>
      <c r="G222" s="89"/>
      <c r="H222" s="304"/>
      <c r="I222" s="89"/>
      <c r="J222" s="89"/>
      <c r="K222" s="89"/>
      <c r="L222" s="119"/>
    </row>
    <row r="223" spans="1:12" s="80" customFormat="1" ht="24.75" customHeight="1">
      <c r="A223" s="29" t="s">
        <v>107</v>
      </c>
      <c r="B223" s="85">
        <f>SUM(B225,B227)</f>
        <v>11142053.68</v>
      </c>
      <c r="C223" s="85">
        <f>SUM(C224:C227)</f>
        <v>412889.85</v>
      </c>
      <c r="D223" s="9">
        <f t="shared" si="2"/>
        <v>10729163.83</v>
      </c>
      <c r="E223" s="10">
        <f t="shared" si="3"/>
        <v>3.705688931845103</v>
      </c>
      <c r="F223" s="9">
        <v>5384798.679999999</v>
      </c>
      <c r="G223" s="89"/>
      <c r="H223" s="304"/>
      <c r="I223" s="89"/>
      <c r="J223" s="89"/>
      <c r="K223" s="89"/>
      <c r="L223" s="119"/>
    </row>
    <row r="224" spans="1:12" s="80" customFormat="1" ht="19.5" customHeight="1">
      <c r="A224" s="166" t="s">
        <v>129</v>
      </c>
      <c r="B224" s="166" t="s">
        <v>139</v>
      </c>
      <c r="C224" s="83">
        <v>39346</v>
      </c>
      <c r="D224" s="190"/>
      <c r="E224" s="43"/>
      <c r="F224" s="41"/>
      <c r="G224" s="89"/>
      <c r="H224" s="304"/>
      <c r="I224" s="89"/>
      <c r="J224" s="89"/>
      <c r="K224" s="89"/>
      <c r="L224" s="119"/>
    </row>
    <row r="225" spans="1:12" s="80" customFormat="1" ht="19.5" customHeight="1">
      <c r="A225" s="166" t="s">
        <v>439</v>
      </c>
      <c r="B225" s="83">
        <v>5491505</v>
      </c>
      <c r="C225" s="83">
        <v>232638</v>
      </c>
      <c r="D225" s="190"/>
      <c r="E225" s="43"/>
      <c r="F225" s="41"/>
      <c r="G225" s="89"/>
      <c r="H225" s="304"/>
      <c r="I225" s="89"/>
      <c r="J225" s="89"/>
      <c r="K225" s="89"/>
      <c r="L225" s="119"/>
    </row>
    <row r="226" spans="1:12" s="80" customFormat="1" ht="19.5" customHeight="1">
      <c r="A226" s="166" t="s">
        <v>440</v>
      </c>
      <c r="B226" s="166" t="s">
        <v>405</v>
      </c>
      <c r="C226" s="83">
        <v>9436.73</v>
      </c>
      <c r="D226" s="227"/>
      <c r="E226" s="43"/>
      <c r="F226" s="41"/>
      <c r="G226" s="89"/>
      <c r="H226" s="304"/>
      <c r="I226" s="89"/>
      <c r="J226" s="89"/>
      <c r="K226" s="89"/>
      <c r="L226" s="119"/>
    </row>
    <row r="227" spans="1:12" s="80" customFormat="1" ht="19.5" customHeight="1">
      <c r="A227" s="166" t="s">
        <v>441</v>
      </c>
      <c r="B227" s="83">
        <v>5650548.68</v>
      </c>
      <c r="C227" s="83">
        <v>131469.12</v>
      </c>
      <c r="D227" s="41"/>
      <c r="E227" s="43"/>
      <c r="F227" s="41"/>
      <c r="G227" s="89"/>
      <c r="H227" s="304"/>
      <c r="I227" s="89"/>
      <c r="J227" s="89"/>
      <c r="K227" s="89"/>
      <c r="L227" s="119"/>
    </row>
    <row r="228" spans="1:12" s="266" customFormat="1" ht="30" customHeight="1">
      <c r="A228" s="140" t="s">
        <v>86</v>
      </c>
      <c r="B228" s="136">
        <f>SUM(B223)</f>
        <v>11142053.68</v>
      </c>
      <c r="C228" s="136">
        <f>SUM(C223)</f>
        <v>412889.85</v>
      </c>
      <c r="D228" s="137">
        <f t="shared" si="2"/>
        <v>10729163.83</v>
      </c>
      <c r="E228" s="138">
        <f t="shared" si="3"/>
        <v>3.705688931845103</v>
      </c>
      <c r="F228" s="137">
        <f>F223</f>
        <v>5384798.679999999</v>
      </c>
      <c r="G228" s="89"/>
      <c r="H228" s="304"/>
      <c r="I228" s="89"/>
      <c r="J228" s="89"/>
      <c r="K228" s="89"/>
      <c r="L228" s="119"/>
    </row>
    <row r="229" spans="1:12" s="266" customFormat="1" ht="34.5" customHeight="1">
      <c r="A229" s="161" t="s">
        <v>109</v>
      </c>
      <c r="B229" s="159">
        <f>SUM(B228)</f>
        <v>11142053.68</v>
      </c>
      <c r="C229" s="159">
        <f>SUM(C228)</f>
        <v>412889.85</v>
      </c>
      <c r="D229" s="159">
        <f t="shared" si="2"/>
        <v>10729163.83</v>
      </c>
      <c r="E229" s="160">
        <f t="shared" si="3"/>
        <v>3.705688931845103</v>
      </c>
      <c r="F229" s="159">
        <f>F228</f>
        <v>5384798.679999999</v>
      </c>
      <c r="G229" s="89"/>
      <c r="H229" s="304"/>
      <c r="I229" s="89"/>
      <c r="J229" s="89"/>
      <c r="K229" s="89"/>
      <c r="L229" s="119"/>
    </row>
    <row r="230" spans="1:12" s="266" customFormat="1" ht="34.5" customHeight="1">
      <c r="A230" s="354" t="s">
        <v>407</v>
      </c>
      <c r="B230" s="328"/>
      <c r="C230" s="328"/>
      <c r="D230" s="329"/>
      <c r="E230" s="330"/>
      <c r="F230" s="329"/>
      <c r="G230" s="89"/>
      <c r="H230" s="304"/>
      <c r="I230" s="89"/>
      <c r="J230" s="89"/>
      <c r="K230" s="89"/>
      <c r="L230" s="119"/>
    </row>
    <row r="231" spans="1:12" s="266" customFormat="1" ht="24.75" customHeight="1">
      <c r="A231" s="29" t="s">
        <v>72</v>
      </c>
      <c r="B231" s="328">
        <v>45000</v>
      </c>
      <c r="C231" s="328">
        <v>0</v>
      </c>
      <c r="D231" s="329">
        <f t="shared" si="2"/>
        <v>45000</v>
      </c>
      <c r="E231" s="330">
        <f t="shared" si="3"/>
        <v>0</v>
      </c>
      <c r="F231" s="329">
        <v>0</v>
      </c>
      <c r="G231" s="89"/>
      <c r="H231" s="304"/>
      <c r="I231" s="89"/>
      <c r="J231" s="89"/>
      <c r="K231" s="89"/>
      <c r="L231" s="119"/>
    </row>
    <row r="232" spans="1:12" s="266" customFormat="1" ht="24.75" customHeight="1">
      <c r="A232" s="77" t="s">
        <v>75</v>
      </c>
      <c r="B232" s="332">
        <v>405000</v>
      </c>
      <c r="C232" s="332">
        <v>0</v>
      </c>
      <c r="D232" s="334">
        <f t="shared" si="2"/>
        <v>405000</v>
      </c>
      <c r="E232" s="355">
        <f t="shared" si="3"/>
        <v>0</v>
      </c>
      <c r="F232" s="334">
        <v>0</v>
      </c>
      <c r="G232" s="89"/>
      <c r="H232" s="304"/>
      <c r="I232" s="89"/>
      <c r="J232" s="89"/>
      <c r="K232" s="89"/>
      <c r="L232" s="119"/>
    </row>
    <row r="233" spans="1:12" s="266" customFormat="1" ht="30" customHeight="1">
      <c r="A233" s="140" t="s">
        <v>86</v>
      </c>
      <c r="B233" s="96">
        <f>SUM(B231:B232)</f>
        <v>450000</v>
      </c>
      <c r="C233" s="96">
        <f>SUM(C230:C231)</f>
        <v>0</v>
      </c>
      <c r="D233" s="97">
        <f t="shared" si="2"/>
        <v>450000</v>
      </c>
      <c r="E233" s="98">
        <f t="shared" si="3"/>
        <v>0</v>
      </c>
      <c r="F233" s="97">
        <v>0</v>
      </c>
      <c r="G233" s="89"/>
      <c r="H233" s="304"/>
      <c r="I233" s="89"/>
      <c r="J233" s="89"/>
      <c r="K233" s="89"/>
      <c r="L233" s="119"/>
    </row>
    <row r="234" spans="1:12" s="266" customFormat="1" ht="34.5" customHeight="1">
      <c r="A234" s="157" t="s">
        <v>408</v>
      </c>
      <c r="B234" s="158">
        <f>B233</f>
        <v>450000</v>
      </c>
      <c r="C234" s="158">
        <f>C233</f>
        <v>0</v>
      </c>
      <c r="D234" s="159">
        <f t="shared" si="2"/>
        <v>450000</v>
      </c>
      <c r="E234" s="160">
        <f t="shared" si="3"/>
        <v>0</v>
      </c>
      <c r="F234" s="159">
        <v>0</v>
      </c>
      <c r="G234" s="89"/>
      <c r="H234" s="304"/>
      <c r="I234" s="89"/>
      <c r="J234" s="89"/>
      <c r="K234" s="89"/>
      <c r="L234" s="119"/>
    </row>
    <row r="235" spans="1:12" s="266" customFormat="1" ht="34.5" customHeight="1">
      <c r="A235" s="354" t="s">
        <v>454</v>
      </c>
      <c r="B235" s="328"/>
      <c r="C235" s="328"/>
      <c r="D235" s="329"/>
      <c r="E235" s="330"/>
      <c r="F235" s="329"/>
      <c r="G235" s="89"/>
      <c r="H235" s="304"/>
      <c r="I235" s="89"/>
      <c r="J235" s="89"/>
      <c r="K235" s="89"/>
      <c r="L235" s="119"/>
    </row>
    <row r="236" spans="1:12" s="266" customFormat="1" ht="24.75" customHeight="1">
      <c r="A236" s="29" t="s">
        <v>410</v>
      </c>
      <c r="B236" s="328">
        <v>228303</v>
      </c>
      <c r="C236" s="328">
        <v>0</v>
      </c>
      <c r="D236" s="329">
        <f t="shared" si="2"/>
        <v>228303</v>
      </c>
      <c r="E236" s="330">
        <f t="shared" si="3"/>
        <v>0</v>
      </c>
      <c r="F236" s="329">
        <v>0</v>
      </c>
      <c r="G236" s="89"/>
      <c r="H236" s="304"/>
      <c r="I236" s="89"/>
      <c r="J236" s="89"/>
      <c r="K236" s="89"/>
      <c r="L236" s="119"/>
    </row>
    <row r="237" spans="1:12" s="266" customFormat="1" ht="24.75" customHeight="1">
      <c r="A237" s="29" t="s">
        <v>75</v>
      </c>
      <c r="B237" s="328">
        <v>7320000</v>
      </c>
      <c r="C237" s="328">
        <v>0</v>
      </c>
      <c r="D237" s="329">
        <f t="shared" si="2"/>
        <v>7320000</v>
      </c>
      <c r="E237" s="330">
        <f t="shared" si="3"/>
        <v>0</v>
      </c>
      <c r="F237" s="329">
        <v>0</v>
      </c>
      <c r="G237" s="89"/>
      <c r="H237" s="304"/>
      <c r="I237" s="89"/>
      <c r="J237" s="89"/>
      <c r="K237" s="89"/>
      <c r="L237" s="119"/>
    </row>
    <row r="238" spans="1:12" s="266" customFormat="1" ht="30" customHeight="1">
      <c r="A238" s="140" t="s">
        <v>86</v>
      </c>
      <c r="B238" s="96">
        <f>SUM(B236:B237)</f>
        <v>7548303</v>
      </c>
      <c r="C238" s="96">
        <f>SUM(C236:C237)</f>
        <v>0</v>
      </c>
      <c r="D238" s="97">
        <f t="shared" si="2"/>
        <v>7548303</v>
      </c>
      <c r="E238" s="98">
        <f t="shared" si="3"/>
        <v>0</v>
      </c>
      <c r="F238" s="97">
        <v>0</v>
      </c>
      <c r="G238" s="89"/>
      <c r="H238" s="304"/>
      <c r="I238" s="89"/>
      <c r="J238" s="89"/>
      <c r="K238" s="89"/>
      <c r="L238" s="119"/>
    </row>
    <row r="239" spans="1:12" s="266" customFormat="1" ht="37.5" customHeight="1">
      <c r="A239" s="161" t="s">
        <v>411</v>
      </c>
      <c r="B239" s="159">
        <f>B238</f>
        <v>7548303</v>
      </c>
      <c r="C239" s="159">
        <f>C238</f>
        <v>0</v>
      </c>
      <c r="D239" s="159">
        <f t="shared" si="2"/>
        <v>7548303</v>
      </c>
      <c r="E239" s="160">
        <f t="shared" si="3"/>
        <v>0</v>
      </c>
      <c r="F239" s="159">
        <v>0</v>
      </c>
      <c r="G239" s="89"/>
      <c r="H239" s="304"/>
      <c r="I239" s="89"/>
      <c r="J239" s="89"/>
      <c r="K239" s="89"/>
      <c r="L239" s="119"/>
    </row>
    <row r="240" spans="1:12" s="266" customFormat="1" ht="34.5" customHeight="1">
      <c r="A240" s="354" t="s">
        <v>455</v>
      </c>
      <c r="B240" s="328"/>
      <c r="C240" s="328"/>
      <c r="D240" s="329"/>
      <c r="E240" s="330"/>
      <c r="F240" s="329"/>
      <c r="G240" s="89"/>
      <c r="H240" s="304"/>
      <c r="I240" s="89"/>
      <c r="J240" s="89"/>
      <c r="K240" s="89"/>
      <c r="L240" s="119"/>
    </row>
    <row r="241" spans="1:12" s="266" customFormat="1" ht="24.75" customHeight="1">
      <c r="A241" s="29" t="s">
        <v>9</v>
      </c>
      <c r="B241" s="328">
        <v>25000</v>
      </c>
      <c r="C241" s="328">
        <v>0</v>
      </c>
      <c r="D241" s="329">
        <f t="shared" si="2"/>
        <v>25000</v>
      </c>
      <c r="E241" s="330">
        <f t="shared" si="3"/>
        <v>0</v>
      </c>
      <c r="F241" s="329">
        <v>0</v>
      </c>
      <c r="G241" s="89"/>
      <c r="H241" s="304"/>
      <c r="I241" s="89"/>
      <c r="J241" s="89"/>
      <c r="K241" s="89"/>
      <c r="L241" s="119"/>
    </row>
    <row r="242" spans="1:12" s="266" customFormat="1" ht="30" customHeight="1">
      <c r="A242" s="139" t="s">
        <v>80</v>
      </c>
      <c r="B242" s="96">
        <f>SUM(B241)</f>
        <v>25000</v>
      </c>
      <c r="C242" s="96">
        <f>SUM(C241)</f>
        <v>0</v>
      </c>
      <c r="D242" s="97">
        <f t="shared" si="2"/>
        <v>25000</v>
      </c>
      <c r="E242" s="98">
        <f t="shared" si="3"/>
        <v>0</v>
      </c>
      <c r="F242" s="97">
        <v>0</v>
      </c>
      <c r="G242" s="89"/>
      <c r="H242" s="304"/>
      <c r="I242" s="89"/>
      <c r="J242" s="89"/>
      <c r="K242" s="89"/>
      <c r="L242" s="119"/>
    </row>
    <row r="243" spans="1:12" s="266" customFormat="1" ht="27.75" customHeight="1">
      <c r="A243" s="354" t="s">
        <v>19</v>
      </c>
      <c r="B243" s="328">
        <v>5000</v>
      </c>
      <c r="C243" s="328">
        <v>0</v>
      </c>
      <c r="D243" s="329">
        <f t="shared" si="2"/>
        <v>5000</v>
      </c>
      <c r="E243" s="330">
        <f t="shared" si="3"/>
        <v>0</v>
      </c>
      <c r="F243" s="329">
        <v>0</v>
      </c>
      <c r="G243" s="89"/>
      <c r="H243" s="304"/>
      <c r="I243" s="89"/>
      <c r="J243" s="89"/>
      <c r="K243" s="89"/>
      <c r="L243" s="119"/>
    </row>
    <row r="244" spans="1:12" s="266" customFormat="1" ht="27.75" customHeight="1">
      <c r="A244" s="354" t="s">
        <v>23</v>
      </c>
      <c r="B244" s="328">
        <v>5000</v>
      </c>
      <c r="C244" s="328">
        <v>0</v>
      </c>
      <c r="D244" s="329">
        <f t="shared" si="2"/>
        <v>5000</v>
      </c>
      <c r="E244" s="330">
        <f t="shared" si="3"/>
        <v>0</v>
      </c>
      <c r="F244" s="329">
        <v>0</v>
      </c>
      <c r="G244" s="89"/>
      <c r="H244" s="304"/>
      <c r="I244" s="89"/>
      <c r="J244" s="89"/>
      <c r="K244" s="89"/>
      <c r="L244" s="119"/>
    </row>
    <row r="245" spans="1:12" s="266" customFormat="1" ht="30" customHeight="1">
      <c r="A245" s="135" t="s">
        <v>82</v>
      </c>
      <c r="B245" s="137">
        <f>SUM(B243:B244)</f>
        <v>10000</v>
      </c>
      <c r="C245" s="137">
        <f>SUM(C243:C244)</f>
        <v>0</v>
      </c>
      <c r="D245" s="137">
        <f t="shared" si="2"/>
        <v>10000</v>
      </c>
      <c r="E245" s="138">
        <f t="shared" si="3"/>
        <v>0</v>
      </c>
      <c r="F245" s="137">
        <v>0</v>
      </c>
      <c r="G245" s="89"/>
      <c r="H245" s="304"/>
      <c r="I245" s="89"/>
      <c r="J245" s="89"/>
      <c r="K245" s="89"/>
      <c r="L245" s="119"/>
    </row>
    <row r="246" spans="1:12" s="266" customFormat="1" ht="24.75" customHeight="1">
      <c r="A246" s="152" t="s">
        <v>102</v>
      </c>
      <c r="B246" s="328">
        <v>10000</v>
      </c>
      <c r="C246" s="328">
        <v>0</v>
      </c>
      <c r="D246" s="329">
        <f t="shared" si="2"/>
        <v>10000</v>
      </c>
      <c r="E246" s="330">
        <f t="shared" si="3"/>
        <v>0</v>
      </c>
      <c r="F246" s="329">
        <v>0</v>
      </c>
      <c r="G246" s="89"/>
      <c r="H246" s="304"/>
      <c r="I246" s="89"/>
      <c r="J246" s="89"/>
      <c r="K246" s="89"/>
      <c r="L246" s="119"/>
    </row>
    <row r="247" spans="1:12" s="266" customFormat="1" ht="30" customHeight="1">
      <c r="A247" s="147" t="s">
        <v>103</v>
      </c>
      <c r="B247" s="96">
        <f>B246</f>
        <v>10000</v>
      </c>
      <c r="C247" s="96">
        <f>C246</f>
        <v>0</v>
      </c>
      <c r="D247" s="97">
        <f aca="true" t="shared" si="4" ref="D247:D267">B247-C247</f>
        <v>10000</v>
      </c>
      <c r="E247" s="98">
        <f aca="true" t="shared" si="5" ref="E247:E267">(C247)/B247*100</f>
        <v>0</v>
      </c>
      <c r="F247" s="97">
        <v>0</v>
      </c>
      <c r="G247" s="89"/>
      <c r="H247" s="304"/>
      <c r="I247" s="89"/>
      <c r="J247" s="89"/>
      <c r="K247" s="89"/>
      <c r="L247" s="119"/>
    </row>
    <row r="248" spans="1:12" s="266" customFormat="1" ht="24.75" customHeight="1">
      <c r="A248" s="78" t="s">
        <v>24</v>
      </c>
      <c r="B248" s="328">
        <v>5000</v>
      </c>
      <c r="C248" s="328">
        <v>0</v>
      </c>
      <c r="D248" s="329">
        <f t="shared" si="4"/>
        <v>5000</v>
      </c>
      <c r="E248" s="330">
        <f t="shared" si="5"/>
        <v>0</v>
      </c>
      <c r="F248" s="329">
        <v>0</v>
      </c>
      <c r="G248" s="89"/>
      <c r="H248" s="304"/>
      <c r="I248" s="89"/>
      <c r="J248" s="89"/>
      <c r="K248" s="89"/>
      <c r="L248" s="119"/>
    </row>
    <row r="249" spans="1:12" s="266" customFormat="1" ht="30" customHeight="1">
      <c r="A249" s="139" t="s">
        <v>83</v>
      </c>
      <c r="B249" s="96">
        <f>B248</f>
        <v>5000</v>
      </c>
      <c r="C249" s="96">
        <f>C248</f>
        <v>0</v>
      </c>
      <c r="D249" s="97">
        <f t="shared" si="4"/>
        <v>5000</v>
      </c>
      <c r="E249" s="98">
        <f t="shared" si="5"/>
        <v>0</v>
      </c>
      <c r="F249" s="97">
        <v>0</v>
      </c>
      <c r="G249" s="89"/>
      <c r="H249" s="304"/>
      <c r="I249" s="89"/>
      <c r="J249" s="89"/>
      <c r="K249" s="89"/>
      <c r="L249" s="119"/>
    </row>
    <row r="250" spans="1:12" s="266" customFormat="1" ht="34.5" customHeight="1">
      <c r="A250" s="357" t="s">
        <v>413</v>
      </c>
      <c r="B250" s="158">
        <f>SUM(B242,B245,B247,B249)</f>
        <v>50000</v>
      </c>
      <c r="C250" s="158">
        <f>SUM(C242,C245,C247,C249)</f>
        <v>0</v>
      </c>
      <c r="D250" s="159">
        <f t="shared" si="4"/>
        <v>50000</v>
      </c>
      <c r="E250" s="160">
        <f t="shared" si="5"/>
        <v>0</v>
      </c>
      <c r="F250" s="159">
        <v>0</v>
      </c>
      <c r="G250" s="89"/>
      <c r="H250" s="304"/>
      <c r="I250" s="89"/>
      <c r="J250" s="89"/>
      <c r="K250" s="89"/>
      <c r="L250" s="119"/>
    </row>
    <row r="251" spans="1:12" s="111" customFormat="1" ht="34.5" customHeight="1">
      <c r="A251" s="285" t="s">
        <v>456</v>
      </c>
      <c r="B251" s="85"/>
      <c r="C251" s="85"/>
      <c r="D251" s="19"/>
      <c r="E251" s="28"/>
      <c r="F251" s="19"/>
      <c r="G251" s="119"/>
      <c r="H251" s="349"/>
      <c r="I251" s="119"/>
      <c r="J251" s="119"/>
      <c r="K251" s="119"/>
      <c r="L251" s="129"/>
    </row>
    <row r="252" spans="1:12" s="111" customFormat="1" ht="24.75" customHeight="1">
      <c r="A252" s="8" t="s">
        <v>9</v>
      </c>
      <c r="B252" s="85">
        <v>7000</v>
      </c>
      <c r="C252" s="9">
        <f>SUM(C253:C255)</f>
        <v>3459</v>
      </c>
      <c r="D252" s="9">
        <f t="shared" si="4"/>
        <v>3541</v>
      </c>
      <c r="E252" s="10">
        <f t="shared" si="5"/>
        <v>49.41428571428572</v>
      </c>
      <c r="F252" s="9">
        <v>0</v>
      </c>
      <c r="G252" s="119"/>
      <c r="H252" s="349"/>
      <c r="I252" s="119"/>
      <c r="J252" s="119"/>
      <c r="K252" s="119"/>
      <c r="L252" s="129"/>
    </row>
    <row r="253" spans="1:12" s="109" customFormat="1" ht="19.5" customHeight="1">
      <c r="A253" s="48" t="s">
        <v>65</v>
      </c>
      <c r="B253" s="83"/>
      <c r="C253" s="41">
        <v>750</v>
      </c>
      <c r="D253" s="41"/>
      <c r="E253" s="43"/>
      <c r="F253" s="41"/>
      <c r="G253" s="119"/>
      <c r="H253" s="349"/>
      <c r="I253" s="119"/>
      <c r="J253" s="119"/>
      <c r="K253" s="119"/>
      <c r="L253" s="119"/>
    </row>
    <row r="254" spans="1:12" s="109" customFormat="1" ht="19.5" customHeight="1">
      <c r="A254" s="48" t="s">
        <v>442</v>
      </c>
      <c r="B254" s="83"/>
      <c r="C254" s="41">
        <v>925</v>
      </c>
      <c r="D254" s="41"/>
      <c r="E254" s="43"/>
      <c r="F254" s="41"/>
      <c r="G254" s="119"/>
      <c r="H254" s="349"/>
      <c r="I254" s="119"/>
      <c r="J254" s="119"/>
      <c r="K254" s="119"/>
      <c r="L254" s="119"/>
    </row>
    <row r="255" spans="1:12" s="109" customFormat="1" ht="19.5" customHeight="1">
      <c r="A255" s="257" t="s">
        <v>443</v>
      </c>
      <c r="B255" s="84"/>
      <c r="C255" s="46">
        <v>1784</v>
      </c>
      <c r="D255" s="46"/>
      <c r="E255" s="47"/>
      <c r="F255" s="46"/>
      <c r="G255" s="119"/>
      <c r="H255" s="349"/>
      <c r="I255" s="119"/>
      <c r="J255" s="119"/>
      <c r="K255" s="119"/>
      <c r="L255" s="119"/>
    </row>
    <row r="256" spans="1:12" s="111" customFormat="1" ht="30" customHeight="1">
      <c r="A256" s="139" t="s">
        <v>80</v>
      </c>
      <c r="B256" s="286">
        <f>SUM(B252)</f>
        <v>7000</v>
      </c>
      <c r="C256" s="286">
        <f>SUM(C252)</f>
        <v>3459</v>
      </c>
      <c r="D256" s="286">
        <f t="shared" si="4"/>
        <v>3541</v>
      </c>
      <c r="E256" s="106">
        <f t="shared" si="5"/>
        <v>49.41428571428572</v>
      </c>
      <c r="F256" s="103">
        <v>0</v>
      </c>
      <c r="G256" s="119"/>
      <c r="H256" s="349"/>
      <c r="I256" s="119"/>
      <c r="J256" s="119"/>
      <c r="K256" s="119"/>
      <c r="L256" s="129"/>
    </row>
    <row r="257" spans="1:12" s="111" customFormat="1" ht="24.75" customHeight="1">
      <c r="A257" s="11" t="s">
        <v>18</v>
      </c>
      <c r="B257" s="12">
        <v>14300</v>
      </c>
      <c r="C257" s="12">
        <v>0</v>
      </c>
      <c r="D257" s="12">
        <f t="shared" si="4"/>
        <v>14300</v>
      </c>
      <c r="E257" s="13">
        <f t="shared" si="5"/>
        <v>0</v>
      </c>
      <c r="F257" s="12">
        <v>0</v>
      </c>
      <c r="G257" s="119"/>
      <c r="H257" s="349"/>
      <c r="I257" s="119"/>
      <c r="J257" s="119"/>
      <c r="K257" s="119"/>
      <c r="L257" s="129"/>
    </row>
    <row r="258" spans="1:12" s="111" customFormat="1" ht="24.75" customHeight="1">
      <c r="A258" s="11" t="s">
        <v>21</v>
      </c>
      <c r="B258" s="12">
        <v>26000</v>
      </c>
      <c r="C258" s="12">
        <v>0</v>
      </c>
      <c r="D258" s="12">
        <f t="shared" si="4"/>
        <v>26000</v>
      </c>
      <c r="E258" s="13">
        <f t="shared" si="5"/>
        <v>0</v>
      </c>
      <c r="F258" s="12">
        <v>0</v>
      </c>
      <c r="G258" s="119"/>
      <c r="H258" s="349"/>
      <c r="I258" s="119"/>
      <c r="J258" s="119"/>
      <c r="K258" s="119"/>
      <c r="L258" s="129"/>
    </row>
    <row r="259" spans="1:12" s="111" customFormat="1" ht="24.75" customHeight="1">
      <c r="A259" s="11" t="s">
        <v>23</v>
      </c>
      <c r="B259" s="12">
        <v>2100</v>
      </c>
      <c r="C259" s="12">
        <v>0</v>
      </c>
      <c r="D259" s="12">
        <f t="shared" si="4"/>
        <v>2100</v>
      </c>
      <c r="E259" s="13">
        <f t="shared" si="5"/>
        <v>0</v>
      </c>
      <c r="F259" s="12">
        <v>0</v>
      </c>
      <c r="G259" s="119"/>
      <c r="H259" s="349"/>
      <c r="I259" s="119"/>
      <c r="J259" s="119"/>
      <c r="K259" s="119"/>
      <c r="L259" s="129"/>
    </row>
    <row r="260" spans="1:12" s="111" customFormat="1" ht="30" customHeight="1">
      <c r="A260" s="139" t="s">
        <v>82</v>
      </c>
      <c r="B260" s="137">
        <f>SUM(B257:B259)</f>
        <v>42400</v>
      </c>
      <c r="C260" s="137">
        <f>SUM(C257:C259)</f>
        <v>0</v>
      </c>
      <c r="D260" s="137">
        <f t="shared" si="4"/>
        <v>42400</v>
      </c>
      <c r="E260" s="138">
        <f t="shared" si="5"/>
        <v>0</v>
      </c>
      <c r="F260" s="137">
        <v>0</v>
      </c>
      <c r="G260" s="119"/>
      <c r="H260" s="349"/>
      <c r="I260" s="119"/>
      <c r="J260" s="119"/>
      <c r="K260" s="119"/>
      <c r="L260" s="129"/>
    </row>
    <row r="261" spans="1:12" s="111" customFormat="1" ht="24.75" customHeight="1">
      <c r="A261" s="11" t="s">
        <v>24</v>
      </c>
      <c r="B261" s="12">
        <v>3900</v>
      </c>
      <c r="C261" s="12">
        <v>0</v>
      </c>
      <c r="D261" s="12">
        <f t="shared" si="4"/>
        <v>3900</v>
      </c>
      <c r="E261" s="13">
        <f t="shared" si="5"/>
        <v>0</v>
      </c>
      <c r="F261" s="12">
        <v>0</v>
      </c>
      <c r="G261" s="119"/>
      <c r="H261" s="349"/>
      <c r="I261" s="119"/>
      <c r="J261" s="119"/>
      <c r="K261" s="119"/>
      <c r="L261" s="129"/>
    </row>
    <row r="262" spans="1:12" s="111" customFormat="1" ht="30" customHeight="1">
      <c r="A262" s="139" t="s">
        <v>83</v>
      </c>
      <c r="B262" s="137">
        <f>SUM(B261)</f>
        <v>3900</v>
      </c>
      <c r="C262" s="137">
        <f>SUM(C261)</f>
        <v>0</v>
      </c>
      <c r="D262" s="137">
        <f t="shared" si="4"/>
        <v>3900</v>
      </c>
      <c r="E262" s="138">
        <f t="shared" si="5"/>
        <v>0</v>
      </c>
      <c r="F262" s="137">
        <v>0</v>
      </c>
      <c r="G262" s="119"/>
      <c r="H262" s="349"/>
      <c r="I262" s="119"/>
      <c r="J262" s="119"/>
      <c r="K262" s="119"/>
      <c r="L262" s="129"/>
    </row>
    <row r="263" spans="1:12" s="111" customFormat="1" ht="36.75" customHeight="1">
      <c r="A263" s="161" t="s">
        <v>344</v>
      </c>
      <c r="B263" s="159">
        <f>SUM(B256+B260+B262)</f>
        <v>53300</v>
      </c>
      <c r="C263" s="159">
        <f>SUM(C256+C260+C262)</f>
        <v>3459</v>
      </c>
      <c r="D263" s="159">
        <f t="shared" si="4"/>
        <v>49841</v>
      </c>
      <c r="E263" s="160">
        <f t="shared" si="5"/>
        <v>6.489681050656661</v>
      </c>
      <c r="F263" s="159">
        <v>0</v>
      </c>
      <c r="G263" s="119"/>
      <c r="H263" s="349"/>
      <c r="I263" s="119"/>
      <c r="J263" s="119"/>
      <c r="K263" s="119"/>
      <c r="L263" s="129"/>
    </row>
    <row r="264" spans="1:12" s="111" customFormat="1" ht="39.75" customHeight="1">
      <c r="A264" s="285" t="s">
        <v>457</v>
      </c>
      <c r="B264" s="55"/>
      <c r="C264" s="55"/>
      <c r="D264" s="55"/>
      <c r="E264" s="287"/>
      <c r="F264" s="288"/>
      <c r="G264" s="119"/>
      <c r="H264" s="349"/>
      <c r="I264" s="119"/>
      <c r="J264" s="119"/>
      <c r="K264" s="119"/>
      <c r="L264" s="129"/>
    </row>
    <row r="265" spans="1:12" s="111" customFormat="1" ht="24.75" customHeight="1">
      <c r="A265" s="29" t="s">
        <v>31</v>
      </c>
      <c r="B265" s="289">
        <v>233100</v>
      </c>
      <c r="C265" s="289">
        <v>0</v>
      </c>
      <c r="D265" s="289">
        <f t="shared" si="4"/>
        <v>233100</v>
      </c>
      <c r="E265" s="10">
        <f t="shared" si="5"/>
        <v>0</v>
      </c>
      <c r="F265" s="9">
        <v>186356.83</v>
      </c>
      <c r="G265" s="119"/>
      <c r="H265" s="349"/>
      <c r="I265" s="119"/>
      <c r="J265" s="119"/>
      <c r="K265" s="119"/>
      <c r="L265" s="129"/>
    </row>
    <row r="266" spans="1:12" s="111" customFormat="1" ht="30" customHeight="1">
      <c r="A266" s="140" t="s">
        <v>86</v>
      </c>
      <c r="B266" s="294">
        <f>SUM(B265)</f>
        <v>233100</v>
      </c>
      <c r="C266" s="294">
        <f>SUM(C265)</f>
        <v>0</v>
      </c>
      <c r="D266" s="294">
        <f t="shared" si="4"/>
        <v>233100</v>
      </c>
      <c r="E266" s="295">
        <f t="shared" si="5"/>
        <v>0</v>
      </c>
      <c r="F266" s="137">
        <f>F265</f>
        <v>186356.83</v>
      </c>
      <c r="G266" s="119"/>
      <c r="H266" s="349"/>
      <c r="I266" s="119"/>
      <c r="J266" s="119"/>
      <c r="K266" s="119"/>
      <c r="L266" s="129"/>
    </row>
    <row r="267" spans="1:12" s="111" customFormat="1" ht="36.75" customHeight="1">
      <c r="A267" s="161" t="s">
        <v>348</v>
      </c>
      <c r="B267" s="159">
        <f>B266</f>
        <v>233100</v>
      </c>
      <c r="C267" s="159">
        <f>C266</f>
        <v>0</v>
      </c>
      <c r="D267" s="233">
        <f t="shared" si="4"/>
        <v>233100</v>
      </c>
      <c r="E267" s="296">
        <f t="shared" si="5"/>
        <v>0</v>
      </c>
      <c r="F267" s="159">
        <f>F266</f>
        <v>186356.83</v>
      </c>
      <c r="G267" s="119"/>
      <c r="H267" s="349"/>
      <c r="I267" s="119"/>
      <c r="J267" s="119"/>
      <c r="K267" s="119"/>
      <c r="L267" s="129"/>
    </row>
    <row r="268" spans="1:12" s="2" customFormat="1" ht="30" customHeight="1">
      <c r="A268" s="25" t="s">
        <v>40</v>
      </c>
      <c r="B268" s="17"/>
      <c r="C268" s="17"/>
      <c r="D268" s="12"/>
      <c r="E268" s="13"/>
      <c r="F268" s="12"/>
      <c r="G268" s="30"/>
      <c r="H268" s="309"/>
      <c r="I268" s="30"/>
      <c r="J268" s="30"/>
      <c r="K268" s="30"/>
      <c r="L268" s="79"/>
    </row>
    <row r="269" spans="1:12" s="80" customFormat="1" ht="24.75" customHeight="1">
      <c r="A269" s="18" t="s">
        <v>41</v>
      </c>
      <c r="B269" s="53">
        <v>30000</v>
      </c>
      <c r="C269" s="53">
        <f>SUM(C270:C270)</f>
        <v>1056.25</v>
      </c>
      <c r="D269" s="9">
        <f>B269-C269</f>
        <v>28943.75</v>
      </c>
      <c r="E269" s="10">
        <f>(C269)/B269*100</f>
        <v>3.5208333333333335</v>
      </c>
      <c r="F269" s="9">
        <v>8716.2</v>
      </c>
      <c r="G269" s="30"/>
      <c r="H269" s="309"/>
      <c r="I269" s="30"/>
      <c r="J269" s="30"/>
      <c r="K269" s="30"/>
      <c r="L269" s="79"/>
    </row>
    <row r="270" spans="1:12" s="80" customFormat="1" ht="19.5" customHeight="1">
      <c r="A270" s="69" t="s">
        <v>449</v>
      </c>
      <c r="B270" s="42"/>
      <c r="C270" s="42">
        <v>1056.25</v>
      </c>
      <c r="D270" s="41"/>
      <c r="E270" s="43"/>
      <c r="F270" s="41"/>
      <c r="G270" s="30"/>
      <c r="H270" s="309"/>
      <c r="I270" s="30"/>
      <c r="J270" s="30"/>
      <c r="K270" s="30"/>
      <c r="L270" s="79"/>
    </row>
    <row r="271" spans="1:13" s="265" customFormat="1" ht="33" customHeight="1">
      <c r="A271" s="107" t="s">
        <v>87</v>
      </c>
      <c r="B271" s="136">
        <f>B269</f>
        <v>30000</v>
      </c>
      <c r="C271" s="136">
        <f>C269</f>
        <v>1056.25</v>
      </c>
      <c r="D271" s="137">
        <f>B271-C271</f>
        <v>28943.75</v>
      </c>
      <c r="E271" s="138">
        <f>(C271)/B271*100</f>
        <v>3.5208333333333335</v>
      </c>
      <c r="F271" s="137">
        <f>F269</f>
        <v>8716.2</v>
      </c>
      <c r="G271" s="30"/>
      <c r="H271" s="309"/>
      <c r="I271" s="30"/>
      <c r="J271" s="30"/>
      <c r="K271" s="30"/>
      <c r="L271" s="79"/>
      <c r="M271" s="344"/>
    </row>
    <row r="272" spans="1:12" s="80" customFormat="1" ht="24.75" customHeight="1">
      <c r="A272" s="18" t="s">
        <v>42</v>
      </c>
      <c r="B272" s="9">
        <v>35000</v>
      </c>
      <c r="C272" s="9">
        <v>0</v>
      </c>
      <c r="D272" s="9">
        <f>B272-C272</f>
        <v>35000</v>
      </c>
      <c r="E272" s="10">
        <f>(C272)/B272*100</f>
        <v>0</v>
      </c>
      <c r="F272" s="9">
        <v>33457.26</v>
      </c>
      <c r="G272" s="30"/>
      <c r="H272" s="309"/>
      <c r="I272" s="30"/>
      <c r="J272" s="30"/>
      <c r="K272" s="30"/>
      <c r="L272" s="79"/>
    </row>
    <row r="273" spans="1:12" s="108" customFormat="1" ht="33" customHeight="1">
      <c r="A273" s="139" t="s">
        <v>88</v>
      </c>
      <c r="B273" s="137">
        <f>B272</f>
        <v>35000</v>
      </c>
      <c r="C273" s="137">
        <f>C272</f>
        <v>0</v>
      </c>
      <c r="D273" s="137">
        <f>B273-C273</f>
        <v>35000</v>
      </c>
      <c r="E273" s="138">
        <f>(C273)/B273*100</f>
        <v>0</v>
      </c>
      <c r="F273" s="137">
        <f>F272</f>
        <v>33457.26</v>
      </c>
      <c r="G273" s="30"/>
      <c r="H273" s="309"/>
      <c r="I273" s="30"/>
      <c r="J273" s="30"/>
      <c r="K273" s="30"/>
      <c r="L273" s="30"/>
    </row>
    <row r="274" spans="1:12" s="266" customFormat="1" ht="37.5" customHeight="1">
      <c r="A274" s="157" t="s">
        <v>43</v>
      </c>
      <c r="B274" s="230">
        <f>SUM(B271,B273)</f>
        <v>65000</v>
      </c>
      <c r="C274" s="230">
        <f>SUM(C271,C273)</f>
        <v>1056.25</v>
      </c>
      <c r="D274" s="230">
        <f>B274-C274</f>
        <v>63943.75</v>
      </c>
      <c r="E274" s="231">
        <f>(C274)/B274*100</f>
        <v>1.625</v>
      </c>
      <c r="F274" s="233">
        <f>F271+F273</f>
        <v>42173.46000000001</v>
      </c>
      <c r="G274" s="79"/>
      <c r="H274" s="305"/>
      <c r="I274" s="79"/>
      <c r="J274" s="79"/>
      <c r="K274" s="79"/>
      <c r="L274" s="79"/>
    </row>
    <row r="275" spans="1:12" s="111" customFormat="1" ht="34.5" customHeight="1">
      <c r="A275" s="297" t="s">
        <v>45</v>
      </c>
      <c r="B275" s="158">
        <f>SUM(B112,B121,B137,B145,B157,B161,B170,B174,B191,B200,B208,B216,B221,B229,B234,B239,B250,B263,B267,B274)</f>
        <v>94042501.18</v>
      </c>
      <c r="C275" s="158">
        <f>SUM(C112,C121,C137,C145,C157,C161,C170,C174,C191,C200,C208,C216,C221,C229,C234,C239,C250,C263,C267,C274)</f>
        <v>12361293.600000001</v>
      </c>
      <c r="D275" s="230">
        <f>B275-C275</f>
        <v>81681207.58000001</v>
      </c>
      <c r="E275" s="231">
        <f>(C275)/B275*100</f>
        <v>13.144369242519547</v>
      </c>
      <c r="F275" s="159">
        <f>SUM(F112,F121,F137,F145,F157,F161,F170,F174,F191,F200,F208,F216,F221,F229,F234,F239,F250,F263,F267,F274)</f>
        <v>78667041.03</v>
      </c>
      <c r="G275" s="119"/>
      <c r="H275" s="349"/>
      <c r="I275" s="119"/>
      <c r="J275" s="119"/>
      <c r="K275" s="119"/>
      <c r="L275" s="129"/>
    </row>
    <row r="276" spans="1:12" s="206" customFormat="1" ht="13.5" customHeight="1">
      <c r="A276" s="207"/>
      <c r="B276" s="298" t="s">
        <v>91</v>
      </c>
      <c r="C276" s="298"/>
      <c r="D276" s="298"/>
      <c r="E276" s="300"/>
      <c r="F276" s="299"/>
      <c r="G276" s="205"/>
      <c r="H276" s="358"/>
      <c r="I276" s="205"/>
      <c r="J276" s="205"/>
      <c r="K276" s="205"/>
      <c r="L276" s="205"/>
    </row>
    <row r="277" spans="1:12" s="206" customFormat="1" ht="13.5" customHeight="1">
      <c r="A277" s="207"/>
      <c r="B277" s="208">
        <f>SUM(B137,B145,B157,B170,B250,B274,B11,B16,B21,B24,B29,B45,B56,B89,B91,B97,B104,B111)</f>
        <v>4994500</v>
      </c>
      <c r="C277" s="208">
        <f>SUM(C137,C145,C157,C170,C250,C274,C11,C16,C21,C24,C29,C45,C56,C89,C91,C97,C104,C111,C23)</f>
        <v>812886.4099999999</v>
      </c>
      <c r="D277" s="208">
        <f aca="true" t="shared" si="6" ref="D277:D286">B277-C277</f>
        <v>4181613.59</v>
      </c>
      <c r="E277" s="210">
        <f>(C277)/B277*100</f>
        <v>16.275631394533985</v>
      </c>
      <c r="F277" s="209"/>
      <c r="G277" s="205"/>
      <c r="H277" s="205"/>
      <c r="I277" s="205"/>
      <c r="J277" s="205"/>
      <c r="K277" s="205"/>
      <c r="L277" s="205"/>
    </row>
    <row r="278" spans="1:12" s="206" customFormat="1" ht="13.5" customHeight="1">
      <c r="A278" s="207"/>
      <c r="B278" s="211" t="s">
        <v>133</v>
      </c>
      <c r="C278" s="211"/>
      <c r="D278" s="211"/>
      <c r="E278" s="210"/>
      <c r="F278" s="212"/>
      <c r="G278" s="205"/>
      <c r="H278" s="205"/>
      <c r="I278" s="205"/>
      <c r="J278" s="205"/>
      <c r="K278" s="205"/>
      <c r="L278" s="205"/>
    </row>
    <row r="279" spans="1:12" s="206" customFormat="1" ht="13.5" customHeight="1">
      <c r="A279" s="207"/>
      <c r="B279" s="208">
        <f>SUM(B174,B193,B197,B202,B205,B210,B213,B218,B231,B236,B263,B267,B13,B18,B26,B31)</f>
        <v>2960500</v>
      </c>
      <c r="C279" s="208">
        <f>SUM(C174,C193,C197,C202,C205,C210,C213,C218,C231,C236,C263,C267,C13,C18,C26,C31)</f>
        <v>58501.96</v>
      </c>
      <c r="D279" s="208">
        <f t="shared" si="6"/>
        <v>2901998.04</v>
      </c>
      <c r="E279" s="210">
        <f>(C279)/B279*100</f>
        <v>1.976083769633508</v>
      </c>
      <c r="F279" s="209"/>
      <c r="G279" s="205"/>
      <c r="H279" s="205"/>
      <c r="I279" s="205"/>
      <c r="J279" s="205"/>
      <c r="K279" s="205"/>
      <c r="L279" s="205"/>
    </row>
    <row r="280" spans="1:12" s="206" customFormat="1" ht="13.5" customHeight="1">
      <c r="A280" s="213"/>
      <c r="B280" s="211" t="s">
        <v>92</v>
      </c>
      <c r="C280" s="211"/>
      <c r="D280" s="211"/>
      <c r="E280" s="239"/>
      <c r="F280" s="212"/>
      <c r="G280" s="205"/>
      <c r="H280" s="205"/>
      <c r="I280" s="205"/>
      <c r="J280" s="205"/>
      <c r="K280" s="205"/>
      <c r="L280" s="205"/>
    </row>
    <row r="281" spans="1:12" s="206" customFormat="1" ht="13.5" customHeight="1">
      <c r="A281" s="213"/>
      <c r="B281" s="208">
        <f>SUM(B161,B195,B198,B203,B206,B211,B214,B219,B232,B237)</f>
        <v>26256162</v>
      </c>
      <c r="C281" s="208">
        <f>SUM(C161,C195,C198,C203,C206,C211,C214,C219,C232,C237)</f>
        <v>0</v>
      </c>
      <c r="D281" s="208">
        <f t="shared" si="6"/>
        <v>26256162</v>
      </c>
      <c r="E281" s="210">
        <f>(C281)/B281*100</f>
        <v>0</v>
      </c>
      <c r="F281" s="209"/>
      <c r="G281" s="205"/>
      <c r="H281" s="205"/>
      <c r="I281" s="205"/>
      <c r="J281" s="205"/>
      <c r="K281" s="205"/>
      <c r="L281" s="205"/>
    </row>
    <row r="282" spans="1:12" s="206" customFormat="1" ht="13.5" customHeight="1">
      <c r="A282" s="207"/>
      <c r="B282" s="211" t="s">
        <v>112</v>
      </c>
      <c r="C282" s="211"/>
      <c r="D282" s="211"/>
      <c r="E282" s="210"/>
      <c r="F282" s="212"/>
      <c r="G282" s="205"/>
      <c r="H282" s="205"/>
      <c r="I282" s="205"/>
      <c r="J282" s="205"/>
      <c r="K282" s="205"/>
      <c r="L282" s="205"/>
    </row>
    <row r="283" spans="1:12" s="206" customFormat="1" ht="13.5" customHeight="1">
      <c r="A283" s="207"/>
      <c r="B283" s="211" t="s">
        <v>145</v>
      </c>
      <c r="C283" s="211"/>
      <c r="D283" s="211"/>
      <c r="E283" s="210"/>
      <c r="F283" s="212"/>
      <c r="G283" s="205"/>
      <c r="H283" s="205"/>
      <c r="I283" s="205"/>
      <c r="J283" s="205"/>
      <c r="K283" s="205"/>
      <c r="L283" s="205"/>
    </row>
    <row r="284" spans="1:12" s="215" customFormat="1" ht="13.5" customHeight="1">
      <c r="A284" s="207"/>
      <c r="B284" s="208">
        <f>SUM(B183)</f>
        <v>17856.12</v>
      </c>
      <c r="C284" s="208">
        <v>0</v>
      </c>
      <c r="D284" s="208">
        <f t="shared" si="6"/>
        <v>17856.12</v>
      </c>
      <c r="E284" s="210">
        <f>(C284)/B284*100</f>
        <v>0</v>
      </c>
      <c r="F284" s="209"/>
      <c r="G284" s="214"/>
      <c r="H284" s="214"/>
      <c r="I284" s="214"/>
      <c r="J284" s="214"/>
      <c r="K284" s="214"/>
      <c r="L284" s="214"/>
    </row>
    <row r="285" spans="1:12" s="215" customFormat="1" ht="13.5" customHeight="1">
      <c r="A285" s="207"/>
      <c r="B285" s="211" t="s">
        <v>450</v>
      </c>
      <c r="C285" s="211"/>
      <c r="D285" s="211"/>
      <c r="E285" s="210"/>
      <c r="F285" s="209"/>
      <c r="G285" s="214"/>
      <c r="H285" s="214"/>
      <c r="I285" s="214"/>
      <c r="J285" s="214"/>
      <c r="K285" s="214"/>
      <c r="L285" s="214"/>
    </row>
    <row r="286" spans="1:12" s="215" customFormat="1" ht="13.5" customHeight="1">
      <c r="A286" s="207"/>
      <c r="B286" s="208">
        <f>SUM(B177,B178,B181,B184,B185,B188,B190)</f>
        <v>150000</v>
      </c>
      <c r="C286" s="208">
        <f>SUM(C177,C178,C181,C184,C185,C188,C190)</f>
        <v>0</v>
      </c>
      <c r="D286" s="208">
        <f t="shared" si="6"/>
        <v>150000</v>
      </c>
      <c r="E286" s="210">
        <f>(C286)/B286*100</f>
        <v>0</v>
      </c>
      <c r="F286" s="209"/>
      <c r="G286" s="214"/>
      <c r="H286" s="214"/>
      <c r="I286" s="214"/>
      <c r="J286" s="214"/>
      <c r="K286" s="214"/>
      <c r="L286" s="214"/>
    </row>
    <row r="287" spans="1:12" s="206" customFormat="1" ht="13.5" customHeight="1">
      <c r="A287" s="216"/>
      <c r="B287" s="211" t="s">
        <v>93</v>
      </c>
      <c r="C287" s="211"/>
      <c r="D287" s="211"/>
      <c r="E287" s="210"/>
      <c r="F287" s="212"/>
      <c r="G287" s="205"/>
      <c r="H287" s="205"/>
      <c r="I287" s="205"/>
      <c r="J287" s="205"/>
      <c r="K287" s="205"/>
      <c r="L287" s="205"/>
    </row>
    <row r="288" spans="1:12" s="206" customFormat="1" ht="13.5" customHeight="1">
      <c r="A288" s="216"/>
      <c r="B288" s="208">
        <f>SUM(B116,B225)</f>
        <v>42935919</v>
      </c>
      <c r="C288" s="208">
        <f>SUM(C114,C223)</f>
        <v>11489905.23</v>
      </c>
      <c r="D288" s="208">
        <f>B288+B291-C288</f>
        <v>48173577.83</v>
      </c>
      <c r="E288" s="210"/>
      <c r="F288" s="209"/>
      <c r="G288" s="205"/>
      <c r="H288" s="205"/>
      <c r="I288" s="205"/>
      <c r="J288" s="205"/>
      <c r="K288" s="205"/>
      <c r="L288" s="205"/>
    </row>
    <row r="289" spans="1:12" s="206" customFormat="1" ht="13.5" customHeight="1">
      <c r="A289" s="216"/>
      <c r="B289" s="211" t="s">
        <v>94</v>
      </c>
      <c r="C289" s="211"/>
      <c r="D289" s="211"/>
      <c r="E289" s="210"/>
      <c r="F289" s="212"/>
      <c r="G289" s="205"/>
      <c r="H289" s="205"/>
      <c r="I289" s="205"/>
      <c r="J289" s="205"/>
      <c r="K289" s="205"/>
      <c r="L289" s="205"/>
    </row>
    <row r="290" spans="1:12" s="206" customFormat="1" ht="13.5" customHeight="1">
      <c r="A290" s="216"/>
      <c r="B290" s="211" t="s">
        <v>146</v>
      </c>
      <c r="C290" s="211"/>
      <c r="D290" s="211"/>
      <c r="E290" s="210"/>
      <c r="F290" s="212"/>
      <c r="G290" s="205"/>
      <c r="H290" s="205"/>
      <c r="I290" s="205"/>
      <c r="J290" s="205"/>
      <c r="K290" s="205"/>
      <c r="L290" s="205"/>
    </row>
    <row r="291" spans="1:12" s="206" customFormat="1" ht="13.5" customHeight="1">
      <c r="A291" s="217"/>
      <c r="B291" s="218">
        <f>SUM(B119,B227)</f>
        <v>16727564.06</v>
      </c>
      <c r="C291" s="218"/>
      <c r="D291" s="218"/>
      <c r="E291" s="220">
        <f>(C291)/B291*100</f>
        <v>0</v>
      </c>
      <c r="F291" s="219"/>
      <c r="G291" s="205"/>
      <c r="H291" s="205"/>
      <c r="I291" s="205"/>
      <c r="J291" s="205"/>
      <c r="K291" s="205"/>
      <c r="L291" s="205"/>
    </row>
    <row r="292" spans="2:11" ht="15.75">
      <c r="B292" s="3"/>
      <c r="G292" s="119"/>
      <c r="H292" s="119"/>
      <c r="I292" s="119"/>
      <c r="J292" s="119"/>
      <c r="K292" s="119"/>
    </row>
    <row r="293" spans="1:11" s="129" customFormat="1" ht="15.75">
      <c r="A293" s="195"/>
      <c r="B293" s="94">
        <f>SUM(B277,B279,B281,B284,B286,B288,B291)</f>
        <v>94042501.18</v>
      </c>
      <c r="C293" s="94">
        <f>SUM(C277,C279,C281,C284,C286,C288,C291)</f>
        <v>12361293.6</v>
      </c>
      <c r="D293" s="94">
        <f>SUM(D277,D279,D281,D284,D286,D288,D291)</f>
        <v>81681207.58</v>
      </c>
      <c r="E293" s="94"/>
      <c r="F293" s="94"/>
      <c r="G293" s="119"/>
      <c r="H293" s="119"/>
      <c r="I293" s="119"/>
      <c r="J293" s="119"/>
      <c r="K293" s="119"/>
    </row>
    <row r="294" spans="1:11" s="129" customFormat="1" ht="15.75">
      <c r="A294" s="195"/>
      <c r="B294" s="3"/>
      <c r="C294" s="2"/>
      <c r="D294" s="2"/>
      <c r="E294" s="196"/>
      <c r="F294" s="197"/>
      <c r="G294" s="119"/>
      <c r="H294" s="119"/>
      <c r="I294" s="119"/>
      <c r="J294" s="119"/>
      <c r="K294" s="119"/>
    </row>
    <row r="295" spans="1:11" s="129" customFormat="1" ht="15.75">
      <c r="A295" s="195"/>
      <c r="B295" s="3"/>
      <c r="C295" s="2"/>
      <c r="D295" s="2"/>
      <c r="E295" s="196"/>
      <c r="F295" s="197"/>
      <c r="G295" s="119"/>
      <c r="H295" s="119"/>
      <c r="I295" s="119"/>
      <c r="J295" s="119"/>
      <c r="K295" s="119"/>
    </row>
    <row r="296" spans="1:11" s="129" customFormat="1" ht="15.75">
      <c r="A296" s="195"/>
      <c r="B296" s="94"/>
      <c r="C296" s="2"/>
      <c r="D296" s="2"/>
      <c r="E296" s="196"/>
      <c r="F296" s="197"/>
      <c r="G296" s="119"/>
      <c r="H296" s="119"/>
      <c r="I296" s="119"/>
      <c r="J296" s="119"/>
      <c r="K296" s="119"/>
    </row>
    <row r="297" spans="1:11" s="129" customFormat="1" ht="15.75">
      <c r="A297" s="195"/>
      <c r="B297" s="3"/>
      <c r="C297" s="2"/>
      <c r="D297" s="2"/>
      <c r="E297" s="196"/>
      <c r="F297" s="197"/>
      <c r="G297" s="119"/>
      <c r="H297" s="119"/>
      <c r="I297" s="119"/>
      <c r="J297" s="119"/>
      <c r="K297" s="119"/>
    </row>
    <row r="298" spans="1:11" s="129" customFormat="1" ht="15.75">
      <c r="A298" s="195"/>
      <c r="B298" s="3"/>
      <c r="C298" s="2"/>
      <c r="D298" s="2"/>
      <c r="E298" s="196"/>
      <c r="F298" s="197"/>
      <c r="G298" s="119"/>
      <c r="H298" s="119"/>
      <c r="I298" s="119"/>
      <c r="J298" s="119"/>
      <c r="K298" s="119"/>
    </row>
    <row r="299" spans="1:11" s="129" customFormat="1" ht="15.75">
      <c r="A299" s="195"/>
      <c r="B299" s="3"/>
      <c r="C299" s="2"/>
      <c r="D299" s="2"/>
      <c r="E299" s="196"/>
      <c r="F299" s="197"/>
      <c r="G299" s="119"/>
      <c r="H299" s="119"/>
      <c r="I299" s="119"/>
      <c r="J299" s="119"/>
      <c r="K299" s="119"/>
    </row>
    <row r="300" spans="1:11" s="129" customFormat="1" ht="15.75">
      <c r="A300" s="195"/>
      <c r="B300" s="3"/>
      <c r="C300" s="2"/>
      <c r="D300" s="2"/>
      <c r="E300" s="196"/>
      <c r="F300" s="197"/>
      <c r="G300" s="119"/>
      <c r="H300" s="119"/>
      <c r="I300" s="119"/>
      <c r="J300" s="119"/>
      <c r="K300" s="119"/>
    </row>
    <row r="301" spans="1:11" s="129" customFormat="1" ht="15.75">
      <c r="A301" s="195"/>
      <c r="B301" s="3"/>
      <c r="C301" s="2"/>
      <c r="D301" s="2"/>
      <c r="E301" s="196"/>
      <c r="F301" s="197"/>
      <c r="G301" s="119"/>
      <c r="H301" s="119"/>
      <c r="I301" s="119"/>
      <c r="J301" s="119"/>
      <c r="K301" s="119"/>
    </row>
    <row r="302" spans="1:11" s="129" customFormat="1" ht="15.75">
      <c r="A302" s="195"/>
      <c r="B302" s="3"/>
      <c r="C302" s="2"/>
      <c r="D302" s="2"/>
      <c r="E302" s="196"/>
      <c r="F302" s="197"/>
      <c r="G302" s="119"/>
      <c r="H302" s="119"/>
      <c r="I302" s="119"/>
      <c r="J302" s="119"/>
      <c r="K302" s="119"/>
    </row>
    <row r="303" spans="1:11" s="129" customFormat="1" ht="15.75">
      <c r="A303" s="195"/>
      <c r="B303" s="3"/>
      <c r="C303" s="2"/>
      <c r="D303" s="2"/>
      <c r="E303" s="196"/>
      <c r="F303" s="197"/>
      <c r="G303" s="119"/>
      <c r="H303" s="119"/>
      <c r="I303" s="119"/>
      <c r="J303" s="119"/>
      <c r="K303" s="119"/>
    </row>
    <row r="304" spans="1:11" s="129" customFormat="1" ht="15.75">
      <c r="A304" s="195"/>
      <c r="B304" s="3"/>
      <c r="C304" s="2"/>
      <c r="D304" s="2"/>
      <c r="E304" s="196"/>
      <c r="F304" s="197"/>
      <c r="G304" s="119"/>
      <c r="H304" s="119"/>
      <c r="I304" s="119"/>
      <c r="J304" s="119"/>
      <c r="K304" s="119"/>
    </row>
    <row r="305" spans="1:11" s="129" customFormat="1" ht="15.75">
      <c r="A305" s="195"/>
      <c r="B305" s="3"/>
      <c r="C305" s="2"/>
      <c r="D305" s="2"/>
      <c r="E305" s="196"/>
      <c r="F305" s="197"/>
      <c r="G305" s="119"/>
      <c r="H305" s="119"/>
      <c r="I305" s="119"/>
      <c r="J305" s="119"/>
      <c r="K305" s="119"/>
    </row>
    <row r="306" spans="1:11" s="129" customFormat="1" ht="15.75">
      <c r="A306" s="195"/>
      <c r="B306" s="3"/>
      <c r="C306" s="2"/>
      <c r="D306" s="2"/>
      <c r="E306" s="196"/>
      <c r="F306" s="197"/>
      <c r="G306" s="119"/>
      <c r="H306" s="119"/>
      <c r="I306" s="119"/>
      <c r="J306" s="119"/>
      <c r="K306" s="119"/>
    </row>
    <row r="307" spans="1:11" s="129" customFormat="1" ht="15.75">
      <c r="A307" s="195"/>
      <c r="B307" s="3"/>
      <c r="C307" s="2"/>
      <c r="D307" s="2"/>
      <c r="E307" s="196"/>
      <c r="F307" s="197"/>
      <c r="G307" s="119"/>
      <c r="H307" s="119"/>
      <c r="I307" s="119"/>
      <c r="J307" s="119"/>
      <c r="K307" s="119"/>
    </row>
    <row r="308" spans="1:11" s="129" customFormat="1" ht="15.75">
      <c r="A308" s="195"/>
      <c r="B308" s="3"/>
      <c r="C308" s="2"/>
      <c r="D308" s="2"/>
      <c r="E308" s="196"/>
      <c r="F308" s="197"/>
      <c r="G308" s="119"/>
      <c r="H308" s="119"/>
      <c r="I308" s="119"/>
      <c r="J308" s="119"/>
      <c r="K308" s="119"/>
    </row>
    <row r="309" spans="1:11" s="129" customFormat="1" ht="15.75">
      <c r="A309" s="195"/>
      <c r="B309" s="3"/>
      <c r="C309" s="2"/>
      <c r="D309" s="2"/>
      <c r="E309" s="196"/>
      <c r="F309" s="197"/>
      <c r="G309" s="119"/>
      <c r="H309" s="119"/>
      <c r="I309" s="119"/>
      <c r="J309" s="119"/>
      <c r="K309" s="119"/>
    </row>
    <row r="310" spans="1:11" s="129" customFormat="1" ht="15.75">
      <c r="A310" s="195"/>
      <c r="B310" s="3"/>
      <c r="C310" s="2"/>
      <c r="D310" s="2"/>
      <c r="E310" s="196"/>
      <c r="F310" s="197"/>
      <c r="G310" s="119"/>
      <c r="H310" s="119"/>
      <c r="I310" s="119"/>
      <c r="J310" s="119"/>
      <c r="K310" s="119"/>
    </row>
    <row r="311" spans="1:11" s="129" customFormat="1" ht="15.75">
      <c r="A311" s="195"/>
      <c r="B311" s="3"/>
      <c r="C311" s="2"/>
      <c r="D311" s="2"/>
      <c r="E311" s="196"/>
      <c r="F311" s="197"/>
      <c r="G311" s="119"/>
      <c r="H311" s="119"/>
      <c r="I311" s="119"/>
      <c r="J311" s="119"/>
      <c r="K311" s="119"/>
    </row>
    <row r="312" spans="1:11" s="129" customFormat="1" ht="15.75">
      <c r="A312" s="195"/>
      <c r="B312" s="3"/>
      <c r="C312" s="2"/>
      <c r="D312" s="2"/>
      <c r="E312" s="196"/>
      <c r="F312" s="197"/>
      <c r="G312" s="119"/>
      <c r="H312" s="119"/>
      <c r="I312" s="119"/>
      <c r="J312" s="119"/>
      <c r="K312" s="119"/>
    </row>
    <row r="313" spans="1:11" s="129" customFormat="1" ht="15.75">
      <c r="A313" s="195"/>
      <c r="B313" s="3"/>
      <c r="C313" s="2"/>
      <c r="D313" s="2"/>
      <c r="E313" s="196"/>
      <c r="F313" s="197"/>
      <c r="G313" s="119"/>
      <c r="H313" s="119"/>
      <c r="I313" s="119"/>
      <c r="J313" s="119"/>
      <c r="K313" s="119"/>
    </row>
    <row r="314" spans="1:11" s="129" customFormat="1" ht="15.75">
      <c r="A314" s="195"/>
      <c r="B314" s="3"/>
      <c r="C314" s="2"/>
      <c r="D314" s="2"/>
      <c r="E314" s="196"/>
      <c r="F314" s="197"/>
      <c r="G314" s="119"/>
      <c r="H314" s="119"/>
      <c r="I314" s="119"/>
      <c r="J314" s="119"/>
      <c r="K314" s="119"/>
    </row>
    <row r="315" spans="1:11" s="129" customFormat="1" ht="15.75">
      <c r="A315" s="195"/>
      <c r="B315" s="3"/>
      <c r="C315" s="2"/>
      <c r="D315" s="2"/>
      <c r="E315" s="196"/>
      <c r="F315" s="197"/>
      <c r="G315" s="119"/>
      <c r="H315" s="119"/>
      <c r="I315" s="119"/>
      <c r="J315" s="119"/>
      <c r="K315" s="119"/>
    </row>
    <row r="316" spans="1:11" s="129" customFormat="1" ht="15.75">
      <c r="A316" s="195"/>
      <c r="B316" s="3"/>
      <c r="C316" s="2"/>
      <c r="D316" s="2"/>
      <c r="E316" s="196"/>
      <c r="F316" s="197"/>
      <c r="G316" s="119"/>
      <c r="H316" s="119"/>
      <c r="I316" s="119"/>
      <c r="J316" s="119"/>
      <c r="K316" s="119"/>
    </row>
    <row r="317" spans="1:11" s="129" customFormat="1" ht="15.75">
      <c r="A317" s="195"/>
      <c r="B317" s="3"/>
      <c r="C317" s="2"/>
      <c r="D317" s="2"/>
      <c r="E317" s="196"/>
      <c r="F317" s="197"/>
      <c r="G317" s="119"/>
      <c r="H317" s="119"/>
      <c r="I317" s="119"/>
      <c r="J317" s="119"/>
      <c r="K317" s="119"/>
    </row>
    <row r="318" spans="1:11" s="129" customFormat="1" ht="15.75">
      <c r="A318" s="195"/>
      <c r="B318" s="3"/>
      <c r="C318" s="2"/>
      <c r="D318" s="2"/>
      <c r="E318" s="196"/>
      <c r="F318" s="197"/>
      <c r="G318" s="119"/>
      <c r="H318" s="119"/>
      <c r="I318" s="119"/>
      <c r="J318" s="119"/>
      <c r="K318" s="119"/>
    </row>
    <row r="319" spans="1:11" s="129" customFormat="1" ht="15.75">
      <c r="A319" s="195"/>
      <c r="B319" s="3"/>
      <c r="C319" s="2"/>
      <c r="D319" s="2"/>
      <c r="E319" s="196"/>
      <c r="F319" s="197"/>
      <c r="G319" s="119"/>
      <c r="H319" s="119"/>
      <c r="I319" s="119"/>
      <c r="J319" s="119"/>
      <c r="K319" s="119"/>
    </row>
    <row r="320" spans="1:11" s="129" customFormat="1" ht="15.75">
      <c r="A320" s="195"/>
      <c r="B320" s="3"/>
      <c r="C320" s="2"/>
      <c r="D320" s="2"/>
      <c r="E320" s="196"/>
      <c r="F320" s="197"/>
      <c r="G320" s="119"/>
      <c r="H320" s="119"/>
      <c r="I320" s="119"/>
      <c r="J320" s="119"/>
      <c r="K320" s="119"/>
    </row>
    <row r="321" spans="1:11" s="129" customFormat="1" ht="15.75">
      <c r="A321" s="195"/>
      <c r="B321" s="3"/>
      <c r="C321" s="2"/>
      <c r="D321" s="2"/>
      <c r="E321" s="196"/>
      <c r="F321" s="197"/>
      <c r="G321" s="119"/>
      <c r="H321" s="119"/>
      <c r="I321" s="119"/>
      <c r="J321" s="119"/>
      <c r="K321" s="119"/>
    </row>
    <row r="322" spans="1:11" s="129" customFormat="1" ht="15.75">
      <c r="A322" s="195"/>
      <c r="B322" s="3"/>
      <c r="C322" s="2"/>
      <c r="D322" s="2"/>
      <c r="E322" s="196"/>
      <c r="F322" s="197"/>
      <c r="G322" s="119"/>
      <c r="H322" s="119"/>
      <c r="I322" s="119"/>
      <c r="J322" s="119"/>
      <c r="K322" s="119"/>
    </row>
    <row r="323" spans="1:11" s="129" customFormat="1" ht="15.75">
      <c r="A323" s="195"/>
      <c r="B323" s="3"/>
      <c r="C323" s="2"/>
      <c r="D323" s="2"/>
      <c r="E323" s="196"/>
      <c r="F323" s="197"/>
      <c r="G323" s="119"/>
      <c r="H323" s="119"/>
      <c r="I323" s="119"/>
      <c r="J323" s="119"/>
      <c r="K323" s="119"/>
    </row>
    <row r="324" spans="1:6" s="129" customFormat="1" ht="15.75">
      <c r="A324" s="195"/>
      <c r="B324" s="3"/>
      <c r="C324" s="2"/>
      <c r="D324" s="2"/>
      <c r="E324" s="196"/>
      <c r="F324" s="197"/>
    </row>
    <row r="325" spans="1:12" s="60" customFormat="1" ht="15.75">
      <c r="A325" s="195"/>
      <c r="B325" s="3"/>
      <c r="C325" s="2"/>
      <c r="D325" s="2"/>
      <c r="E325" s="196"/>
      <c r="F325" s="197"/>
      <c r="G325" s="129"/>
      <c r="H325" s="129"/>
      <c r="I325" s="129"/>
      <c r="J325" s="129"/>
      <c r="K325" s="129"/>
      <c r="L325" s="129"/>
    </row>
    <row r="326" spans="1:12" s="60" customFormat="1" ht="15.75">
      <c r="A326" s="195"/>
      <c r="B326" s="3"/>
      <c r="C326" s="2"/>
      <c r="D326" s="2"/>
      <c r="E326" s="196"/>
      <c r="F326" s="197"/>
      <c r="G326" s="129"/>
      <c r="H326" s="129"/>
      <c r="I326" s="129"/>
      <c r="J326" s="129"/>
      <c r="K326" s="129"/>
      <c r="L326" s="129"/>
    </row>
    <row r="327" spans="1:12" s="60" customFormat="1" ht="15.75">
      <c r="A327" s="195"/>
      <c r="B327" s="3"/>
      <c r="C327" s="2"/>
      <c r="D327" s="2"/>
      <c r="E327" s="196"/>
      <c r="F327" s="197"/>
      <c r="G327" s="129"/>
      <c r="H327" s="129"/>
      <c r="I327" s="129"/>
      <c r="J327" s="129"/>
      <c r="K327" s="129"/>
      <c r="L327" s="129"/>
    </row>
    <row r="328" spans="1:12" s="60" customFormat="1" ht="15.75">
      <c r="A328" s="195"/>
      <c r="B328" s="3"/>
      <c r="C328" s="2"/>
      <c r="D328" s="2"/>
      <c r="E328" s="196"/>
      <c r="F328" s="197"/>
      <c r="G328" s="129"/>
      <c r="H328" s="129"/>
      <c r="I328" s="129"/>
      <c r="J328" s="129"/>
      <c r="K328" s="129"/>
      <c r="L328" s="129"/>
    </row>
    <row r="329" spans="1:12" s="60" customFormat="1" ht="15.75">
      <c r="A329" s="195"/>
      <c r="B329" s="3"/>
      <c r="C329" s="2"/>
      <c r="D329" s="2"/>
      <c r="E329" s="196"/>
      <c r="F329" s="197"/>
      <c r="G329" s="129"/>
      <c r="H329" s="129"/>
      <c r="I329" s="129"/>
      <c r="J329" s="129"/>
      <c r="K329" s="129"/>
      <c r="L329" s="129"/>
    </row>
    <row r="330" spans="1:12" s="60" customFormat="1" ht="15.75">
      <c r="A330" s="195"/>
      <c r="B330" s="3"/>
      <c r="C330" s="2"/>
      <c r="D330" s="2"/>
      <c r="E330" s="196"/>
      <c r="F330" s="197"/>
      <c r="G330" s="129"/>
      <c r="H330" s="129"/>
      <c r="I330" s="129"/>
      <c r="J330" s="129"/>
      <c r="K330" s="129"/>
      <c r="L330" s="129"/>
    </row>
    <row r="331" spans="1:12" s="60" customFormat="1" ht="15.75">
      <c r="A331" s="195"/>
      <c r="B331" s="3"/>
      <c r="C331" s="2"/>
      <c r="D331" s="2"/>
      <c r="E331" s="196"/>
      <c r="F331" s="197"/>
      <c r="G331" s="129"/>
      <c r="H331" s="129"/>
      <c r="I331" s="129"/>
      <c r="J331" s="129"/>
      <c r="K331" s="129"/>
      <c r="L331" s="129"/>
    </row>
    <row r="332" spans="1:12" s="60" customFormat="1" ht="15.75">
      <c r="A332" s="195"/>
      <c r="B332" s="3"/>
      <c r="C332" s="2"/>
      <c r="D332" s="2"/>
      <c r="E332" s="196"/>
      <c r="F332" s="197"/>
      <c r="G332" s="129"/>
      <c r="H332" s="129"/>
      <c r="I332" s="129"/>
      <c r="J332" s="129"/>
      <c r="K332" s="129"/>
      <c r="L332" s="129"/>
    </row>
    <row r="333" spans="1:12" s="60" customFormat="1" ht="15.75">
      <c r="A333" s="195"/>
      <c r="B333" s="3"/>
      <c r="C333" s="2"/>
      <c r="D333" s="2"/>
      <c r="E333" s="196"/>
      <c r="F333" s="197"/>
      <c r="G333" s="129"/>
      <c r="H333" s="129"/>
      <c r="I333" s="129"/>
      <c r="J333" s="129"/>
      <c r="K333" s="129"/>
      <c r="L333" s="129"/>
    </row>
    <row r="334" spans="1:12" s="60" customFormat="1" ht="15.75">
      <c r="A334" s="195"/>
      <c r="B334" s="3"/>
      <c r="C334" s="2"/>
      <c r="D334" s="2"/>
      <c r="E334" s="196"/>
      <c r="F334" s="197"/>
      <c r="G334" s="129"/>
      <c r="H334" s="129"/>
      <c r="I334" s="129"/>
      <c r="J334" s="129"/>
      <c r="K334" s="129"/>
      <c r="L334" s="129"/>
    </row>
    <row r="335" spans="1:12" s="60" customFormat="1" ht="15.75">
      <c r="A335" s="195"/>
      <c r="B335" s="3"/>
      <c r="C335" s="2"/>
      <c r="D335" s="2"/>
      <c r="E335" s="196"/>
      <c r="F335" s="197"/>
      <c r="G335" s="129"/>
      <c r="H335" s="129"/>
      <c r="I335" s="129"/>
      <c r="J335" s="129"/>
      <c r="K335" s="129"/>
      <c r="L335" s="129"/>
    </row>
    <row r="336" spans="1:12" s="60" customFormat="1" ht="15.75">
      <c r="A336" s="195"/>
      <c r="B336" s="3"/>
      <c r="C336" s="2"/>
      <c r="D336" s="2"/>
      <c r="E336" s="196"/>
      <c r="F336" s="197"/>
      <c r="G336" s="129"/>
      <c r="H336" s="129"/>
      <c r="I336" s="129"/>
      <c r="J336" s="129"/>
      <c r="K336" s="129"/>
      <c r="L336" s="129"/>
    </row>
    <row r="337" spans="1:12" s="60" customFormat="1" ht="15.75">
      <c r="A337" s="195"/>
      <c r="B337" s="3"/>
      <c r="C337" s="2"/>
      <c r="D337" s="2"/>
      <c r="E337" s="196"/>
      <c r="F337" s="197"/>
      <c r="G337" s="129"/>
      <c r="H337" s="129"/>
      <c r="I337" s="129"/>
      <c r="J337" s="129"/>
      <c r="K337" s="129"/>
      <c r="L337" s="129"/>
    </row>
    <row r="338" spans="1:12" s="60" customFormat="1" ht="15.75">
      <c r="A338" s="195"/>
      <c r="B338" s="3"/>
      <c r="C338" s="2"/>
      <c r="D338" s="2"/>
      <c r="E338" s="196"/>
      <c r="F338" s="197"/>
      <c r="G338" s="129"/>
      <c r="H338" s="129"/>
      <c r="I338" s="129"/>
      <c r="J338" s="129"/>
      <c r="K338" s="129"/>
      <c r="L338" s="129"/>
    </row>
    <row r="339" spans="1:12" s="60" customFormat="1" ht="15.75">
      <c r="A339" s="195"/>
      <c r="B339" s="3"/>
      <c r="C339" s="2"/>
      <c r="D339" s="2"/>
      <c r="E339" s="196"/>
      <c r="F339" s="197"/>
      <c r="G339" s="129"/>
      <c r="H339" s="129"/>
      <c r="I339" s="129"/>
      <c r="J339" s="129"/>
      <c r="K339" s="129"/>
      <c r="L339" s="129"/>
    </row>
    <row r="340" spans="1:12" s="60" customFormat="1" ht="15.75">
      <c r="A340" s="195"/>
      <c r="B340" s="3"/>
      <c r="C340" s="2"/>
      <c r="D340" s="2"/>
      <c r="E340" s="196"/>
      <c r="F340" s="197"/>
      <c r="G340" s="129"/>
      <c r="H340" s="129"/>
      <c r="I340" s="129"/>
      <c r="J340" s="129"/>
      <c r="K340" s="129"/>
      <c r="L340" s="129"/>
    </row>
    <row r="341" spans="1:12" s="60" customFormat="1" ht="15.75">
      <c r="A341" s="195"/>
      <c r="B341" s="3"/>
      <c r="C341" s="2"/>
      <c r="D341" s="2"/>
      <c r="E341" s="196"/>
      <c r="F341" s="197"/>
      <c r="G341" s="129"/>
      <c r="H341" s="129"/>
      <c r="I341" s="129"/>
      <c r="J341" s="129"/>
      <c r="K341" s="129"/>
      <c r="L341" s="129"/>
    </row>
    <row r="342" spans="1:12" s="60" customFormat="1" ht="15.75">
      <c r="A342" s="195"/>
      <c r="B342" s="3"/>
      <c r="C342" s="2"/>
      <c r="D342" s="2"/>
      <c r="E342" s="196"/>
      <c r="F342" s="197"/>
      <c r="G342" s="129"/>
      <c r="H342" s="129"/>
      <c r="I342" s="129"/>
      <c r="J342" s="129"/>
      <c r="K342" s="129"/>
      <c r="L342" s="129"/>
    </row>
    <row r="343" spans="1:12" s="60" customFormat="1" ht="15.75">
      <c r="A343" s="195"/>
      <c r="B343" s="3"/>
      <c r="C343" s="2"/>
      <c r="D343" s="2"/>
      <c r="E343" s="196"/>
      <c r="F343" s="197"/>
      <c r="G343" s="129"/>
      <c r="H343" s="129"/>
      <c r="I343" s="129"/>
      <c r="J343" s="129"/>
      <c r="K343" s="129"/>
      <c r="L343" s="129"/>
    </row>
    <row r="344" spans="1:12" s="60" customFormat="1" ht="15.75">
      <c r="A344" s="195"/>
      <c r="B344" s="3"/>
      <c r="C344" s="2"/>
      <c r="D344" s="2"/>
      <c r="E344" s="196"/>
      <c r="F344" s="197"/>
      <c r="G344" s="129"/>
      <c r="H344" s="129"/>
      <c r="I344" s="129"/>
      <c r="J344" s="129"/>
      <c r="K344" s="129"/>
      <c r="L344" s="129"/>
    </row>
    <row r="345" spans="1:12" s="60" customFormat="1" ht="15.75">
      <c r="A345" s="195"/>
      <c r="B345" s="3"/>
      <c r="C345" s="2"/>
      <c r="D345" s="2"/>
      <c r="E345" s="196"/>
      <c r="F345" s="197"/>
      <c r="G345" s="129"/>
      <c r="H345" s="129"/>
      <c r="I345" s="129"/>
      <c r="J345" s="129"/>
      <c r="K345" s="129"/>
      <c r="L345" s="129"/>
    </row>
    <row r="346" spans="1:12" s="60" customFormat="1" ht="15.75">
      <c r="A346" s="195"/>
      <c r="B346" s="3"/>
      <c r="C346" s="2"/>
      <c r="D346" s="2"/>
      <c r="E346" s="196"/>
      <c r="F346" s="197"/>
      <c r="G346" s="129"/>
      <c r="H346" s="129"/>
      <c r="I346" s="129"/>
      <c r="J346" s="129"/>
      <c r="K346" s="129"/>
      <c r="L346" s="129"/>
    </row>
    <row r="347" spans="1:12" s="60" customFormat="1" ht="15.75">
      <c r="A347" s="195"/>
      <c r="B347" s="3"/>
      <c r="C347" s="2"/>
      <c r="D347" s="2"/>
      <c r="E347" s="196"/>
      <c r="F347" s="197"/>
      <c r="G347" s="129"/>
      <c r="H347" s="129"/>
      <c r="I347" s="129"/>
      <c r="J347" s="129"/>
      <c r="K347" s="129"/>
      <c r="L347" s="129"/>
    </row>
    <row r="348" spans="1:12" s="60" customFormat="1" ht="15.75">
      <c r="A348" s="195"/>
      <c r="B348" s="3"/>
      <c r="C348" s="2"/>
      <c r="D348" s="2"/>
      <c r="E348" s="196"/>
      <c r="F348" s="197"/>
      <c r="G348" s="129"/>
      <c r="H348" s="129"/>
      <c r="I348" s="129"/>
      <c r="J348" s="129"/>
      <c r="K348" s="129"/>
      <c r="L348" s="129"/>
    </row>
    <row r="349" spans="1:12" s="60" customFormat="1" ht="15.75">
      <c r="A349" s="195"/>
      <c r="B349" s="3"/>
      <c r="C349" s="2"/>
      <c r="D349" s="2"/>
      <c r="E349" s="196"/>
      <c r="F349" s="197"/>
      <c r="G349" s="129"/>
      <c r="H349" s="129"/>
      <c r="I349" s="129"/>
      <c r="J349" s="129"/>
      <c r="K349" s="129"/>
      <c r="L349" s="129"/>
    </row>
    <row r="350" spans="1:12" s="60" customFormat="1" ht="15.75">
      <c r="A350" s="195"/>
      <c r="B350" s="3"/>
      <c r="C350" s="2"/>
      <c r="D350" s="2"/>
      <c r="E350" s="196"/>
      <c r="F350" s="197"/>
      <c r="G350" s="129"/>
      <c r="H350" s="129"/>
      <c r="I350" s="129"/>
      <c r="J350" s="129"/>
      <c r="K350" s="129"/>
      <c r="L350" s="129"/>
    </row>
    <row r="351" spans="1:12" s="60" customFormat="1" ht="15.75">
      <c r="A351" s="195"/>
      <c r="B351" s="3"/>
      <c r="C351" s="2"/>
      <c r="D351" s="2"/>
      <c r="E351" s="196"/>
      <c r="F351" s="197"/>
      <c r="G351" s="129"/>
      <c r="H351" s="129"/>
      <c r="I351" s="129"/>
      <c r="J351" s="129"/>
      <c r="K351" s="129"/>
      <c r="L351" s="129"/>
    </row>
    <row r="352" spans="1:12" s="60" customFormat="1" ht="15.75">
      <c r="A352" s="195"/>
      <c r="B352" s="3"/>
      <c r="C352" s="2"/>
      <c r="D352" s="2"/>
      <c r="E352" s="196"/>
      <c r="F352" s="197"/>
      <c r="G352" s="129"/>
      <c r="H352" s="129"/>
      <c r="I352" s="129"/>
      <c r="J352" s="129"/>
      <c r="K352" s="129"/>
      <c r="L352" s="129"/>
    </row>
    <row r="353" spans="1:12" s="60" customFormat="1" ht="15.75">
      <c r="A353" s="195"/>
      <c r="B353" s="3"/>
      <c r="C353" s="2"/>
      <c r="D353" s="2"/>
      <c r="E353" s="196"/>
      <c r="F353" s="197"/>
      <c r="G353" s="129"/>
      <c r="H353" s="129"/>
      <c r="I353" s="129"/>
      <c r="J353" s="129"/>
      <c r="K353" s="129"/>
      <c r="L353" s="129"/>
    </row>
    <row r="354" spans="1:12" s="60" customFormat="1" ht="15.75">
      <c r="A354" s="195"/>
      <c r="B354" s="3"/>
      <c r="C354" s="2"/>
      <c r="D354" s="2"/>
      <c r="E354" s="196"/>
      <c r="F354" s="197"/>
      <c r="G354" s="129"/>
      <c r="H354" s="129"/>
      <c r="I354" s="129"/>
      <c r="J354" s="129"/>
      <c r="K354" s="129"/>
      <c r="L354" s="129"/>
    </row>
    <row r="355" spans="1:12" s="60" customFormat="1" ht="15.75">
      <c r="A355" s="195"/>
      <c r="B355" s="3"/>
      <c r="C355" s="2"/>
      <c r="D355" s="2"/>
      <c r="E355" s="196"/>
      <c r="F355" s="197"/>
      <c r="G355" s="129"/>
      <c r="H355" s="129"/>
      <c r="I355" s="129"/>
      <c r="J355" s="129"/>
      <c r="K355" s="129"/>
      <c r="L355" s="129"/>
    </row>
    <row r="356" spans="1:12" s="60" customFormat="1" ht="15.75">
      <c r="A356" s="195"/>
      <c r="B356" s="3"/>
      <c r="C356" s="2"/>
      <c r="D356" s="2"/>
      <c r="E356" s="196"/>
      <c r="F356" s="197"/>
      <c r="G356" s="129"/>
      <c r="H356" s="129"/>
      <c r="I356" s="129"/>
      <c r="J356" s="129"/>
      <c r="K356" s="129"/>
      <c r="L356" s="129"/>
    </row>
    <row r="357" spans="1:12" s="60" customFormat="1" ht="15.75">
      <c r="A357" s="195"/>
      <c r="B357" s="3"/>
      <c r="C357" s="2"/>
      <c r="D357" s="2"/>
      <c r="E357" s="196"/>
      <c r="F357" s="197"/>
      <c r="G357" s="129"/>
      <c r="H357" s="129"/>
      <c r="I357" s="129"/>
      <c r="J357" s="129"/>
      <c r="K357" s="129"/>
      <c r="L357" s="129"/>
    </row>
    <row r="358" spans="1:12" s="60" customFormat="1" ht="15.75">
      <c r="A358" s="195"/>
      <c r="B358" s="3"/>
      <c r="C358" s="2"/>
      <c r="D358" s="2"/>
      <c r="E358" s="196"/>
      <c r="F358" s="197"/>
      <c r="G358" s="129"/>
      <c r="H358" s="129"/>
      <c r="I358" s="129"/>
      <c r="J358" s="129"/>
      <c r="K358" s="129"/>
      <c r="L358" s="129"/>
    </row>
    <row r="359" spans="1:12" s="60" customFormat="1" ht="15.75">
      <c r="A359" s="195"/>
      <c r="B359" s="3"/>
      <c r="C359" s="2"/>
      <c r="D359" s="2"/>
      <c r="E359" s="196"/>
      <c r="F359" s="197"/>
      <c r="G359" s="129"/>
      <c r="H359" s="129"/>
      <c r="I359" s="129"/>
      <c r="J359" s="129"/>
      <c r="K359" s="129"/>
      <c r="L359" s="129"/>
    </row>
    <row r="360" spans="1:12" s="60" customFormat="1" ht="15.75">
      <c r="A360" s="195"/>
      <c r="B360" s="3"/>
      <c r="C360" s="2"/>
      <c r="D360" s="2"/>
      <c r="E360" s="196"/>
      <c r="F360" s="197"/>
      <c r="G360" s="129"/>
      <c r="H360" s="129"/>
      <c r="I360" s="129"/>
      <c r="J360" s="129"/>
      <c r="K360" s="129"/>
      <c r="L360" s="129"/>
    </row>
    <row r="361" spans="1:12" s="60" customFormat="1" ht="15.75">
      <c r="A361" s="195"/>
      <c r="B361" s="3"/>
      <c r="C361" s="2"/>
      <c r="D361" s="2"/>
      <c r="E361" s="196"/>
      <c r="F361" s="197"/>
      <c r="G361" s="129"/>
      <c r="H361" s="129"/>
      <c r="I361" s="129"/>
      <c r="J361" s="129"/>
      <c r="K361" s="129"/>
      <c r="L361" s="129"/>
    </row>
    <row r="362" spans="1:12" s="60" customFormat="1" ht="15.75">
      <c r="A362" s="195"/>
      <c r="B362" s="3"/>
      <c r="C362" s="2"/>
      <c r="D362" s="2"/>
      <c r="E362" s="196"/>
      <c r="F362" s="197"/>
      <c r="G362" s="129"/>
      <c r="H362" s="129"/>
      <c r="I362" s="129"/>
      <c r="J362" s="129"/>
      <c r="K362" s="129"/>
      <c r="L362" s="129"/>
    </row>
    <row r="363" spans="1:12" s="60" customFormat="1" ht="15.75">
      <c r="A363" s="195"/>
      <c r="B363" s="3"/>
      <c r="C363" s="2"/>
      <c r="D363" s="2"/>
      <c r="E363" s="196"/>
      <c r="F363" s="197"/>
      <c r="G363" s="129"/>
      <c r="H363" s="129"/>
      <c r="I363" s="129"/>
      <c r="J363" s="129"/>
      <c r="K363" s="129"/>
      <c r="L363" s="129"/>
    </row>
    <row r="364" spans="1:12" s="60" customFormat="1" ht="15.75">
      <c r="A364" s="195"/>
      <c r="B364" s="3"/>
      <c r="C364" s="2"/>
      <c r="D364" s="2"/>
      <c r="E364" s="196"/>
      <c r="F364" s="197"/>
      <c r="G364" s="129"/>
      <c r="H364" s="129"/>
      <c r="I364" s="129"/>
      <c r="J364" s="129"/>
      <c r="K364" s="129"/>
      <c r="L364" s="129"/>
    </row>
    <row r="365" spans="1:12" s="60" customFormat="1" ht="15.75">
      <c r="A365" s="195"/>
      <c r="B365" s="2"/>
      <c r="C365" s="2"/>
      <c r="D365" s="2"/>
      <c r="E365" s="196"/>
      <c r="F365" s="197"/>
      <c r="G365" s="129"/>
      <c r="H365" s="129"/>
      <c r="I365" s="129"/>
      <c r="J365" s="129"/>
      <c r="K365" s="129"/>
      <c r="L365" s="129"/>
    </row>
    <row r="366" spans="1:12" s="60" customFormat="1" ht="15.75">
      <c r="A366" s="195"/>
      <c r="B366" s="2"/>
      <c r="C366" s="2"/>
      <c r="D366" s="2"/>
      <c r="E366" s="196"/>
      <c r="F366" s="197"/>
      <c r="G366" s="129"/>
      <c r="H366" s="129"/>
      <c r="I366" s="129"/>
      <c r="J366" s="129"/>
      <c r="K366" s="129"/>
      <c r="L366" s="129"/>
    </row>
    <row r="367" spans="1:12" s="60" customFormat="1" ht="15.75">
      <c r="A367" s="195"/>
      <c r="B367" s="2"/>
      <c r="C367" s="2"/>
      <c r="D367" s="2"/>
      <c r="E367" s="196"/>
      <c r="F367" s="197"/>
      <c r="G367" s="129"/>
      <c r="H367" s="129"/>
      <c r="I367" s="129"/>
      <c r="J367" s="129"/>
      <c r="K367" s="129"/>
      <c r="L367" s="129"/>
    </row>
    <row r="368" spans="1:12" s="60" customFormat="1" ht="15.75">
      <c r="A368" s="195"/>
      <c r="B368" s="2"/>
      <c r="C368" s="2"/>
      <c r="D368" s="2"/>
      <c r="E368" s="196"/>
      <c r="F368" s="197"/>
      <c r="G368" s="129"/>
      <c r="H368" s="129"/>
      <c r="I368" s="129"/>
      <c r="J368" s="129"/>
      <c r="K368" s="129"/>
      <c r="L368" s="129"/>
    </row>
    <row r="369" spans="1:12" s="60" customFormat="1" ht="15.75">
      <c r="A369" s="195"/>
      <c r="B369" s="2"/>
      <c r="C369" s="2"/>
      <c r="D369" s="2"/>
      <c r="E369" s="196"/>
      <c r="F369" s="197"/>
      <c r="G369" s="129"/>
      <c r="H369" s="129"/>
      <c r="I369" s="129"/>
      <c r="J369" s="129"/>
      <c r="K369" s="129"/>
      <c r="L369" s="129"/>
    </row>
    <row r="370" spans="1:12" s="60" customFormat="1" ht="15.75">
      <c r="A370" s="195"/>
      <c r="B370" s="2"/>
      <c r="C370" s="2"/>
      <c r="D370" s="2"/>
      <c r="E370" s="196"/>
      <c r="F370" s="197"/>
      <c r="G370" s="129"/>
      <c r="H370" s="129"/>
      <c r="I370" s="129"/>
      <c r="J370" s="129"/>
      <c r="K370" s="129"/>
      <c r="L370" s="129"/>
    </row>
    <row r="371" spans="1:12" s="60" customFormat="1" ht="15.75">
      <c r="A371" s="195"/>
      <c r="B371" s="2"/>
      <c r="C371" s="2"/>
      <c r="D371" s="2"/>
      <c r="E371" s="196"/>
      <c r="F371" s="197"/>
      <c r="G371" s="129"/>
      <c r="H371" s="129"/>
      <c r="I371" s="129"/>
      <c r="J371" s="129"/>
      <c r="K371" s="129"/>
      <c r="L371" s="129"/>
    </row>
    <row r="372" spans="1:12" s="60" customFormat="1" ht="15.75">
      <c r="A372" s="195"/>
      <c r="B372" s="2"/>
      <c r="C372" s="2"/>
      <c r="D372" s="2"/>
      <c r="E372" s="196"/>
      <c r="F372" s="197"/>
      <c r="G372" s="129"/>
      <c r="H372" s="129"/>
      <c r="I372" s="129"/>
      <c r="J372" s="129"/>
      <c r="K372" s="129"/>
      <c r="L372" s="129"/>
    </row>
    <row r="373" spans="1:12" s="60" customFormat="1" ht="15.75">
      <c r="A373" s="195"/>
      <c r="B373" s="2"/>
      <c r="C373" s="2"/>
      <c r="D373" s="2"/>
      <c r="E373" s="196"/>
      <c r="F373" s="197"/>
      <c r="G373" s="129"/>
      <c r="H373" s="129"/>
      <c r="I373" s="129"/>
      <c r="J373" s="129"/>
      <c r="K373" s="129"/>
      <c r="L373" s="129"/>
    </row>
    <row r="374" spans="1:12" s="60" customFormat="1" ht="15.75">
      <c r="A374" s="195"/>
      <c r="B374" s="2"/>
      <c r="C374" s="2"/>
      <c r="D374" s="2"/>
      <c r="E374" s="196"/>
      <c r="F374" s="197"/>
      <c r="G374" s="129"/>
      <c r="H374" s="129"/>
      <c r="I374" s="129"/>
      <c r="J374" s="129"/>
      <c r="K374" s="129"/>
      <c r="L374" s="129"/>
    </row>
    <row r="375" spans="1:12" s="60" customFormat="1" ht="15.75">
      <c r="A375" s="195"/>
      <c r="B375" s="2"/>
      <c r="C375" s="2"/>
      <c r="D375" s="2"/>
      <c r="E375" s="196"/>
      <c r="F375" s="197"/>
      <c r="G375" s="129"/>
      <c r="H375" s="129"/>
      <c r="I375" s="129"/>
      <c r="J375" s="129"/>
      <c r="K375" s="129"/>
      <c r="L375" s="129"/>
    </row>
    <row r="376" spans="1:12" s="60" customFormat="1" ht="15.75">
      <c r="A376" s="195"/>
      <c r="B376" s="2"/>
      <c r="C376" s="2"/>
      <c r="D376" s="2"/>
      <c r="E376" s="196"/>
      <c r="F376" s="197"/>
      <c r="G376" s="129"/>
      <c r="H376" s="129"/>
      <c r="I376" s="129"/>
      <c r="J376" s="129"/>
      <c r="K376" s="129"/>
      <c r="L376" s="129"/>
    </row>
    <row r="377" spans="1:12" s="60" customFormat="1" ht="15.75">
      <c r="A377" s="195"/>
      <c r="B377" s="2"/>
      <c r="C377" s="2"/>
      <c r="D377" s="2"/>
      <c r="E377" s="196"/>
      <c r="F377" s="197"/>
      <c r="G377" s="129"/>
      <c r="H377" s="129"/>
      <c r="I377" s="129"/>
      <c r="J377" s="129"/>
      <c r="K377" s="129"/>
      <c r="L377" s="129"/>
    </row>
    <row r="378" spans="1:12" s="60" customFormat="1" ht="15.75">
      <c r="A378" s="195"/>
      <c r="B378" s="2"/>
      <c r="C378" s="2"/>
      <c r="D378" s="2"/>
      <c r="E378" s="196"/>
      <c r="F378" s="197"/>
      <c r="G378" s="129"/>
      <c r="H378" s="129"/>
      <c r="I378" s="129"/>
      <c r="J378" s="129"/>
      <c r="K378" s="129"/>
      <c r="L378" s="129"/>
    </row>
    <row r="379" spans="1:12" s="60" customFormat="1" ht="15.75">
      <c r="A379" s="195"/>
      <c r="B379" s="2"/>
      <c r="C379" s="2"/>
      <c r="D379" s="2"/>
      <c r="E379" s="196"/>
      <c r="F379" s="197"/>
      <c r="G379" s="129"/>
      <c r="H379" s="129"/>
      <c r="I379" s="129"/>
      <c r="J379" s="129"/>
      <c r="K379" s="129"/>
      <c r="L379" s="129"/>
    </row>
    <row r="380" spans="1:12" s="60" customFormat="1" ht="15.75">
      <c r="A380" s="195"/>
      <c r="B380" s="2"/>
      <c r="C380" s="2"/>
      <c r="D380" s="2"/>
      <c r="E380" s="196"/>
      <c r="F380" s="197"/>
      <c r="G380" s="129"/>
      <c r="H380" s="129"/>
      <c r="I380" s="129"/>
      <c r="J380" s="129"/>
      <c r="K380" s="129"/>
      <c r="L380" s="129"/>
    </row>
    <row r="381" spans="1:12" s="60" customFormat="1" ht="15.75">
      <c r="A381" s="195"/>
      <c r="B381" s="2"/>
      <c r="C381" s="2"/>
      <c r="D381" s="2"/>
      <c r="E381" s="196"/>
      <c r="F381" s="197"/>
      <c r="G381" s="129"/>
      <c r="H381" s="129"/>
      <c r="I381" s="129"/>
      <c r="J381" s="129"/>
      <c r="K381" s="129"/>
      <c r="L381" s="129"/>
    </row>
    <row r="382" spans="1:12" s="60" customFormat="1" ht="15.75">
      <c r="A382" s="195"/>
      <c r="B382" s="2"/>
      <c r="C382" s="2"/>
      <c r="D382" s="2"/>
      <c r="E382" s="196"/>
      <c r="F382" s="197"/>
      <c r="G382" s="129"/>
      <c r="H382" s="129"/>
      <c r="I382" s="129"/>
      <c r="J382" s="129"/>
      <c r="K382" s="129"/>
      <c r="L382" s="129"/>
    </row>
    <row r="383" spans="1:12" s="60" customFormat="1" ht="15.75">
      <c r="A383" s="195"/>
      <c r="B383" s="2"/>
      <c r="C383" s="2"/>
      <c r="D383" s="2"/>
      <c r="E383" s="196"/>
      <c r="F383" s="197"/>
      <c r="G383" s="129"/>
      <c r="H383" s="129"/>
      <c r="I383" s="129"/>
      <c r="J383" s="129"/>
      <c r="K383" s="129"/>
      <c r="L383" s="129"/>
    </row>
    <row r="384" spans="1:12" s="60" customFormat="1" ht="15.75">
      <c r="A384" s="195"/>
      <c r="B384" s="2"/>
      <c r="C384" s="2"/>
      <c r="D384" s="2"/>
      <c r="E384" s="196"/>
      <c r="F384" s="197"/>
      <c r="G384" s="129"/>
      <c r="H384" s="129"/>
      <c r="I384" s="129"/>
      <c r="J384" s="129"/>
      <c r="K384" s="129"/>
      <c r="L384" s="129"/>
    </row>
    <row r="385" spans="1:12" s="60" customFormat="1" ht="15.75">
      <c r="A385" s="195"/>
      <c r="B385" s="2"/>
      <c r="C385" s="2"/>
      <c r="D385" s="2"/>
      <c r="E385" s="196"/>
      <c r="F385" s="197"/>
      <c r="G385" s="129"/>
      <c r="H385" s="129"/>
      <c r="I385" s="129"/>
      <c r="J385" s="129"/>
      <c r="K385" s="129"/>
      <c r="L385" s="129"/>
    </row>
    <row r="386" spans="1:12" s="60" customFormat="1" ht="15.75">
      <c r="A386" s="195"/>
      <c r="B386" s="2"/>
      <c r="C386" s="2"/>
      <c r="D386" s="2"/>
      <c r="E386" s="196"/>
      <c r="F386" s="197"/>
      <c r="G386" s="129"/>
      <c r="H386" s="129"/>
      <c r="I386" s="129"/>
      <c r="J386" s="129"/>
      <c r="K386" s="129"/>
      <c r="L386" s="129"/>
    </row>
    <row r="387" spans="1:12" s="60" customFormat="1" ht="15.75">
      <c r="A387" s="195"/>
      <c r="B387" s="2"/>
      <c r="C387" s="2"/>
      <c r="D387" s="2"/>
      <c r="E387" s="196"/>
      <c r="F387" s="197"/>
      <c r="G387" s="129"/>
      <c r="H387" s="129"/>
      <c r="I387" s="129"/>
      <c r="J387" s="129"/>
      <c r="K387" s="129"/>
      <c r="L387" s="129"/>
    </row>
    <row r="388" spans="1:12" s="60" customFormat="1" ht="15.75">
      <c r="A388" s="195"/>
      <c r="B388" s="2"/>
      <c r="C388" s="2"/>
      <c r="D388" s="2"/>
      <c r="E388" s="196"/>
      <c r="F388" s="197"/>
      <c r="G388" s="129"/>
      <c r="H388" s="129"/>
      <c r="I388" s="129"/>
      <c r="J388" s="129"/>
      <c r="K388" s="129"/>
      <c r="L388" s="129"/>
    </row>
    <row r="389" spans="1:12" s="60" customFormat="1" ht="15.75">
      <c r="A389" s="195"/>
      <c r="B389" s="2"/>
      <c r="C389" s="2"/>
      <c r="D389" s="2"/>
      <c r="E389" s="196"/>
      <c r="F389" s="197"/>
      <c r="G389" s="129"/>
      <c r="H389" s="129"/>
      <c r="I389" s="129"/>
      <c r="J389" s="129"/>
      <c r="K389" s="129"/>
      <c r="L389" s="129"/>
    </row>
    <row r="390" spans="1:12" s="60" customFormat="1" ht="15.75">
      <c r="A390" s="195"/>
      <c r="B390" s="2"/>
      <c r="C390" s="2"/>
      <c r="D390" s="2"/>
      <c r="E390" s="196"/>
      <c r="F390" s="197"/>
      <c r="G390" s="129"/>
      <c r="H390" s="129"/>
      <c r="I390" s="129"/>
      <c r="J390" s="129"/>
      <c r="K390" s="129"/>
      <c r="L390" s="129"/>
    </row>
    <row r="391" spans="1:12" s="60" customFormat="1" ht="15.75">
      <c r="A391" s="195"/>
      <c r="B391" s="2"/>
      <c r="C391" s="2"/>
      <c r="D391" s="2"/>
      <c r="E391" s="196"/>
      <c r="F391" s="197"/>
      <c r="G391" s="129"/>
      <c r="H391" s="129"/>
      <c r="I391" s="129"/>
      <c r="J391" s="129"/>
      <c r="K391" s="129"/>
      <c r="L391" s="129"/>
    </row>
    <row r="392" spans="1:12" s="60" customFormat="1" ht="15.75">
      <c r="A392" s="195"/>
      <c r="B392" s="2"/>
      <c r="C392" s="2"/>
      <c r="D392" s="2"/>
      <c r="E392" s="196"/>
      <c r="F392" s="197"/>
      <c r="G392" s="129"/>
      <c r="H392" s="129"/>
      <c r="I392" s="129"/>
      <c r="J392" s="129"/>
      <c r="K392" s="129"/>
      <c r="L392" s="129"/>
    </row>
    <row r="393" spans="1:12" s="60" customFormat="1" ht="15.75">
      <c r="A393" s="195"/>
      <c r="B393" s="2"/>
      <c r="C393" s="2"/>
      <c r="D393" s="2"/>
      <c r="E393" s="196"/>
      <c r="F393" s="197"/>
      <c r="G393" s="129"/>
      <c r="H393" s="129"/>
      <c r="I393" s="129"/>
      <c r="J393" s="129"/>
      <c r="K393" s="129"/>
      <c r="L393" s="129"/>
    </row>
    <row r="394" spans="1:12" s="60" customFormat="1" ht="15.75">
      <c r="A394" s="195"/>
      <c r="B394" s="2"/>
      <c r="C394" s="2"/>
      <c r="D394" s="2"/>
      <c r="E394" s="196"/>
      <c r="F394" s="197"/>
      <c r="G394" s="129"/>
      <c r="H394" s="129"/>
      <c r="I394" s="129"/>
      <c r="J394" s="129"/>
      <c r="K394" s="129"/>
      <c r="L394" s="129"/>
    </row>
    <row r="395" spans="1:12" s="60" customFormat="1" ht="15.75">
      <c r="A395" s="195"/>
      <c r="B395" s="2"/>
      <c r="C395" s="2"/>
      <c r="D395" s="2"/>
      <c r="E395" s="196"/>
      <c r="F395" s="197"/>
      <c r="G395" s="129"/>
      <c r="H395" s="129"/>
      <c r="I395" s="129"/>
      <c r="J395" s="129"/>
      <c r="K395" s="129"/>
      <c r="L395" s="129"/>
    </row>
    <row r="396" spans="1:12" s="60" customFormat="1" ht="15.75">
      <c r="A396" s="195"/>
      <c r="B396" s="2"/>
      <c r="C396" s="2"/>
      <c r="D396" s="2"/>
      <c r="E396" s="196"/>
      <c r="F396" s="197"/>
      <c r="G396" s="129"/>
      <c r="H396" s="129"/>
      <c r="I396" s="129"/>
      <c r="J396" s="129"/>
      <c r="K396" s="129"/>
      <c r="L396" s="129"/>
    </row>
    <row r="397" spans="1:12" s="60" customFormat="1" ht="15.75">
      <c r="A397" s="195"/>
      <c r="B397" s="2"/>
      <c r="C397" s="2"/>
      <c r="D397" s="2"/>
      <c r="E397" s="196"/>
      <c r="F397" s="197"/>
      <c r="G397" s="129"/>
      <c r="H397" s="129"/>
      <c r="I397" s="129"/>
      <c r="J397" s="129"/>
      <c r="K397" s="129"/>
      <c r="L397" s="129"/>
    </row>
    <row r="398" spans="1:12" s="60" customFormat="1" ht="15.75">
      <c r="A398" s="195"/>
      <c r="B398" s="2"/>
      <c r="C398" s="2"/>
      <c r="D398" s="2"/>
      <c r="E398" s="196"/>
      <c r="F398" s="197"/>
      <c r="G398" s="129"/>
      <c r="H398" s="129"/>
      <c r="I398" s="129"/>
      <c r="J398" s="129"/>
      <c r="K398" s="129"/>
      <c r="L398" s="129"/>
    </row>
    <row r="399" spans="1:12" s="60" customFormat="1" ht="15.75">
      <c r="A399" s="195"/>
      <c r="B399" s="2"/>
      <c r="C399" s="2"/>
      <c r="D399" s="2"/>
      <c r="E399" s="196"/>
      <c r="F399" s="197"/>
      <c r="G399" s="129"/>
      <c r="H399" s="129"/>
      <c r="I399" s="129"/>
      <c r="J399" s="129"/>
      <c r="K399" s="129"/>
      <c r="L399" s="129"/>
    </row>
    <row r="400" spans="1:12" s="60" customFormat="1" ht="15.75">
      <c r="A400" s="195"/>
      <c r="B400" s="2"/>
      <c r="C400" s="2"/>
      <c r="D400" s="2"/>
      <c r="E400" s="196"/>
      <c r="F400" s="197"/>
      <c r="G400" s="129"/>
      <c r="H400" s="129"/>
      <c r="I400" s="129"/>
      <c r="J400" s="129"/>
      <c r="K400" s="129"/>
      <c r="L400" s="129"/>
    </row>
    <row r="401" spans="1:12" s="60" customFormat="1" ht="15.75">
      <c r="A401" s="195"/>
      <c r="B401" s="2"/>
      <c r="C401" s="2"/>
      <c r="D401" s="2"/>
      <c r="E401" s="196"/>
      <c r="F401" s="197"/>
      <c r="G401" s="129"/>
      <c r="H401" s="129"/>
      <c r="I401" s="129"/>
      <c r="J401" s="129"/>
      <c r="K401" s="129"/>
      <c r="L401" s="129"/>
    </row>
    <row r="402" spans="1:12" s="60" customFormat="1" ht="15.75">
      <c r="A402" s="195"/>
      <c r="B402" s="2"/>
      <c r="C402" s="2"/>
      <c r="D402" s="2"/>
      <c r="E402" s="196"/>
      <c r="F402" s="197"/>
      <c r="G402" s="129"/>
      <c r="H402" s="129"/>
      <c r="I402" s="129"/>
      <c r="J402" s="129"/>
      <c r="K402" s="129"/>
      <c r="L402" s="129"/>
    </row>
    <row r="403" spans="1:12" s="60" customFormat="1" ht="15.75">
      <c r="A403" s="195"/>
      <c r="B403" s="2"/>
      <c r="C403" s="2"/>
      <c r="D403" s="2"/>
      <c r="E403" s="196"/>
      <c r="F403" s="197"/>
      <c r="G403" s="129"/>
      <c r="H403" s="129"/>
      <c r="I403" s="129"/>
      <c r="J403" s="129"/>
      <c r="K403" s="129"/>
      <c r="L403" s="129"/>
    </row>
    <row r="404" spans="1:12" s="60" customFormat="1" ht="15.75">
      <c r="A404" s="195"/>
      <c r="B404" s="2"/>
      <c r="C404" s="2"/>
      <c r="D404" s="2"/>
      <c r="E404" s="196"/>
      <c r="F404" s="197"/>
      <c r="G404" s="129"/>
      <c r="H404" s="129"/>
      <c r="I404" s="129"/>
      <c r="J404" s="129"/>
      <c r="K404" s="129"/>
      <c r="L404" s="129"/>
    </row>
    <row r="405" spans="1:12" s="60" customFormat="1" ht="15.75">
      <c r="A405" s="195"/>
      <c r="B405" s="2"/>
      <c r="C405" s="2"/>
      <c r="D405" s="2"/>
      <c r="E405" s="196"/>
      <c r="F405" s="197"/>
      <c r="G405" s="129"/>
      <c r="H405" s="129"/>
      <c r="I405" s="129"/>
      <c r="J405" s="129"/>
      <c r="K405" s="129"/>
      <c r="L405" s="129"/>
    </row>
    <row r="406" spans="1:12" s="60" customFormat="1" ht="15.75">
      <c r="A406" s="195"/>
      <c r="B406" s="2"/>
      <c r="C406" s="2"/>
      <c r="D406" s="2"/>
      <c r="E406" s="196"/>
      <c r="F406" s="197"/>
      <c r="G406" s="129"/>
      <c r="H406" s="129"/>
      <c r="I406" s="129"/>
      <c r="J406" s="129"/>
      <c r="K406" s="129"/>
      <c r="L406" s="129"/>
    </row>
    <row r="407" spans="1:12" s="60" customFormat="1" ht="15.75">
      <c r="A407" s="195"/>
      <c r="B407" s="2"/>
      <c r="C407" s="2"/>
      <c r="D407" s="2"/>
      <c r="E407" s="196"/>
      <c r="F407" s="197"/>
      <c r="G407" s="129"/>
      <c r="H407" s="129"/>
      <c r="I407" s="129"/>
      <c r="J407" s="129"/>
      <c r="K407" s="129"/>
      <c r="L407" s="129"/>
    </row>
    <row r="408" spans="1:12" s="60" customFormat="1" ht="15.75">
      <c r="A408" s="195"/>
      <c r="B408" s="2"/>
      <c r="C408" s="2"/>
      <c r="D408" s="2"/>
      <c r="E408" s="196"/>
      <c r="F408" s="197"/>
      <c r="G408" s="129"/>
      <c r="H408" s="129"/>
      <c r="I408" s="129"/>
      <c r="J408" s="129"/>
      <c r="K408" s="129"/>
      <c r="L408" s="129"/>
    </row>
    <row r="409" spans="1:12" s="60" customFormat="1" ht="15.75">
      <c r="A409" s="195"/>
      <c r="B409" s="2"/>
      <c r="C409" s="2"/>
      <c r="D409" s="2"/>
      <c r="E409" s="196"/>
      <c r="F409" s="197"/>
      <c r="G409" s="129"/>
      <c r="H409" s="129"/>
      <c r="I409" s="129"/>
      <c r="J409" s="129"/>
      <c r="K409" s="129"/>
      <c r="L409" s="129"/>
    </row>
    <row r="410" spans="1:12" s="60" customFormat="1" ht="15.75">
      <c r="A410" s="195"/>
      <c r="B410" s="2"/>
      <c r="C410" s="2"/>
      <c r="D410" s="2"/>
      <c r="E410" s="196"/>
      <c r="F410" s="197"/>
      <c r="G410" s="129"/>
      <c r="H410" s="129"/>
      <c r="I410" s="129"/>
      <c r="J410" s="129"/>
      <c r="K410" s="129"/>
      <c r="L410" s="129"/>
    </row>
    <row r="411" spans="1:12" s="60" customFormat="1" ht="15.75">
      <c r="A411" s="195"/>
      <c r="B411" s="2"/>
      <c r="C411" s="2"/>
      <c r="D411" s="2"/>
      <c r="E411" s="196"/>
      <c r="F411" s="197"/>
      <c r="G411" s="129"/>
      <c r="H411" s="129"/>
      <c r="I411" s="129"/>
      <c r="J411" s="129"/>
      <c r="K411" s="129"/>
      <c r="L411" s="129"/>
    </row>
    <row r="412" spans="1:12" s="60" customFormat="1" ht="15.75">
      <c r="A412" s="195"/>
      <c r="B412" s="2"/>
      <c r="C412" s="2"/>
      <c r="D412" s="2"/>
      <c r="E412" s="196"/>
      <c r="F412" s="197"/>
      <c r="G412" s="129"/>
      <c r="H412" s="129"/>
      <c r="I412" s="129"/>
      <c r="J412" s="129"/>
      <c r="K412" s="129"/>
      <c r="L412" s="129"/>
    </row>
    <row r="413" spans="1:12" s="60" customFormat="1" ht="15.75">
      <c r="A413" s="195"/>
      <c r="B413" s="2"/>
      <c r="C413" s="2"/>
      <c r="D413" s="2"/>
      <c r="E413" s="196"/>
      <c r="F413" s="197"/>
      <c r="G413" s="129"/>
      <c r="H413" s="129"/>
      <c r="I413" s="129"/>
      <c r="J413" s="129"/>
      <c r="K413" s="129"/>
      <c r="L413" s="129"/>
    </row>
    <row r="414" spans="1:12" s="60" customFormat="1" ht="15.75">
      <c r="A414" s="195"/>
      <c r="B414" s="2"/>
      <c r="C414" s="2"/>
      <c r="D414" s="2"/>
      <c r="E414" s="196"/>
      <c r="F414" s="197"/>
      <c r="G414" s="129"/>
      <c r="H414" s="129"/>
      <c r="I414" s="129"/>
      <c r="J414" s="129"/>
      <c r="K414" s="129"/>
      <c r="L414" s="129"/>
    </row>
    <row r="415" spans="1:12" s="60" customFormat="1" ht="15.75">
      <c r="A415" s="195"/>
      <c r="B415" s="2"/>
      <c r="C415" s="2"/>
      <c r="D415" s="2"/>
      <c r="E415" s="196"/>
      <c r="F415" s="197"/>
      <c r="G415" s="129"/>
      <c r="H415" s="129"/>
      <c r="I415" s="129"/>
      <c r="J415" s="129"/>
      <c r="K415" s="129"/>
      <c r="L415" s="129"/>
    </row>
    <row r="416" spans="1:12" s="60" customFormat="1" ht="15.75">
      <c r="A416" s="195"/>
      <c r="B416" s="2"/>
      <c r="C416" s="2"/>
      <c r="D416" s="2"/>
      <c r="E416" s="196"/>
      <c r="F416" s="197"/>
      <c r="G416" s="129"/>
      <c r="H416" s="129"/>
      <c r="I416" s="129"/>
      <c r="J416" s="129"/>
      <c r="K416" s="129"/>
      <c r="L416" s="129"/>
    </row>
    <row r="417" spans="1:12" s="60" customFormat="1" ht="15.75">
      <c r="A417" s="195"/>
      <c r="B417" s="2"/>
      <c r="C417" s="2"/>
      <c r="D417" s="2"/>
      <c r="E417" s="196"/>
      <c r="F417" s="197"/>
      <c r="G417" s="129"/>
      <c r="H417" s="129"/>
      <c r="I417" s="129"/>
      <c r="J417" s="129"/>
      <c r="K417" s="129"/>
      <c r="L417" s="129"/>
    </row>
    <row r="418" spans="1:12" s="60" customFormat="1" ht="15.75">
      <c r="A418" s="195"/>
      <c r="B418" s="2"/>
      <c r="C418" s="2"/>
      <c r="D418" s="2"/>
      <c r="E418" s="196"/>
      <c r="F418" s="197"/>
      <c r="G418" s="129"/>
      <c r="H418" s="129"/>
      <c r="I418" s="129"/>
      <c r="J418" s="129"/>
      <c r="K418" s="129"/>
      <c r="L418" s="129"/>
    </row>
    <row r="419" spans="1:12" s="60" customFormat="1" ht="15.75">
      <c r="A419" s="195"/>
      <c r="B419" s="2"/>
      <c r="C419" s="2"/>
      <c r="D419" s="2"/>
      <c r="E419" s="196"/>
      <c r="F419" s="197"/>
      <c r="G419" s="129"/>
      <c r="H419" s="129"/>
      <c r="I419" s="129"/>
      <c r="J419" s="129"/>
      <c r="K419" s="129"/>
      <c r="L419" s="129"/>
    </row>
    <row r="420" spans="1:12" s="60" customFormat="1" ht="15.75">
      <c r="A420" s="195"/>
      <c r="B420" s="2"/>
      <c r="C420" s="2"/>
      <c r="D420" s="2"/>
      <c r="E420" s="196"/>
      <c r="F420" s="197"/>
      <c r="G420" s="129"/>
      <c r="H420" s="129"/>
      <c r="I420" s="129"/>
      <c r="J420" s="129"/>
      <c r="K420" s="129"/>
      <c r="L420" s="129"/>
    </row>
    <row r="421" spans="1:12" s="60" customFormat="1" ht="15.75">
      <c r="A421" s="195"/>
      <c r="B421" s="2"/>
      <c r="C421" s="2"/>
      <c r="D421" s="2"/>
      <c r="E421" s="196"/>
      <c r="F421" s="197"/>
      <c r="G421" s="129"/>
      <c r="H421" s="129"/>
      <c r="I421" s="129"/>
      <c r="J421" s="129"/>
      <c r="K421" s="129"/>
      <c r="L421" s="129"/>
    </row>
  </sheetData>
  <sheetProtection/>
  <mergeCells count="3">
    <mergeCell ref="A1:F1"/>
    <mergeCell ref="A2:F2"/>
    <mergeCell ref="A3:F3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W704"/>
  <sheetViews>
    <sheetView tabSelected="1" workbookViewId="0" topLeftCell="A1">
      <selection activeCell="A489" sqref="A489"/>
    </sheetView>
  </sheetViews>
  <sheetFormatPr defaultColWidth="10.28125" defaultRowHeight="12.75"/>
  <cols>
    <col min="1" max="1" width="70.7109375" style="195" customWidth="1"/>
    <col min="2" max="4" width="17.7109375" style="2" customWidth="1"/>
    <col min="5" max="5" width="5.28125" style="196" customWidth="1"/>
    <col min="6" max="6" width="17.7109375" style="197" customWidth="1"/>
    <col min="7" max="7" width="10.28125" style="129" customWidth="1"/>
    <col min="8" max="16384" width="10.28125" style="4" customWidth="1"/>
  </cols>
  <sheetData>
    <row r="1" spans="1:7" s="199" customFormat="1" ht="19.5" customHeight="1">
      <c r="A1" s="535" t="s">
        <v>61</v>
      </c>
      <c r="B1" s="535"/>
      <c r="C1" s="535"/>
      <c r="D1" s="535"/>
      <c r="E1" s="535"/>
      <c r="F1" s="535"/>
      <c r="G1" s="198"/>
    </row>
    <row r="2" spans="1:7" s="201" customFormat="1" ht="19.5" customHeight="1">
      <c r="A2" s="535" t="s">
        <v>451</v>
      </c>
      <c r="B2" s="535"/>
      <c r="C2" s="535"/>
      <c r="D2" s="535"/>
      <c r="E2" s="535"/>
      <c r="F2" s="535"/>
      <c r="G2" s="200"/>
    </row>
    <row r="3" spans="1:7" s="201" customFormat="1" ht="19.5" customHeight="1">
      <c r="A3" s="536" t="s">
        <v>545</v>
      </c>
      <c r="B3" s="536"/>
      <c r="C3" s="536"/>
      <c r="D3" s="536"/>
      <c r="E3" s="536"/>
      <c r="F3" s="536"/>
      <c r="G3" s="200"/>
    </row>
    <row r="4" spans="1:7" s="244" customFormat="1" ht="2.25" customHeight="1" hidden="1">
      <c r="A4" s="176"/>
      <c r="B4" s="176"/>
      <c r="C4" s="176"/>
      <c r="D4" s="176"/>
      <c r="E4" s="177"/>
      <c r="F4" s="178"/>
      <c r="G4" s="243"/>
    </row>
    <row r="5" spans="1:7" s="244" customFormat="1" ht="4.5" customHeight="1">
      <c r="A5" s="176"/>
      <c r="B5" s="176"/>
      <c r="C5" s="176"/>
      <c r="D5" s="176"/>
      <c r="E5" s="179"/>
      <c r="F5" s="178"/>
      <c r="G5" s="243"/>
    </row>
    <row r="6" spans="1:6" s="527" customFormat="1" ht="34.5" customHeight="1">
      <c r="A6" s="521" t="s">
        <v>0</v>
      </c>
      <c r="B6" s="522" t="s">
        <v>350</v>
      </c>
      <c r="C6" s="523" t="s">
        <v>546</v>
      </c>
      <c r="D6" s="524" t="s">
        <v>97</v>
      </c>
      <c r="E6" s="525" t="s">
        <v>354</v>
      </c>
      <c r="F6" s="526" t="s">
        <v>355</v>
      </c>
    </row>
    <row r="7" spans="1:6" s="530" customFormat="1" ht="19.5" customHeight="1">
      <c r="A7" s="449"/>
      <c r="B7" s="528" t="s">
        <v>1</v>
      </c>
      <c r="C7" s="529" t="s">
        <v>2</v>
      </c>
      <c r="D7" s="529" t="s">
        <v>3</v>
      </c>
      <c r="E7" s="531" t="s">
        <v>4</v>
      </c>
      <c r="F7" s="529" t="s">
        <v>5</v>
      </c>
    </row>
    <row r="8" spans="1:6" s="453" customFormat="1" ht="30" customHeight="1">
      <c r="A8" s="447" t="s">
        <v>99</v>
      </c>
      <c r="B8" s="448"/>
      <c r="C8" s="449"/>
      <c r="D8" s="450"/>
      <c r="E8" s="451"/>
      <c r="F8" s="452"/>
    </row>
    <row r="9" spans="1:7" s="2" customFormat="1" ht="24.75" customHeight="1">
      <c r="A9" s="8" t="s">
        <v>6</v>
      </c>
      <c r="B9" s="53">
        <f>SUM(B11,B13)</f>
        <v>2055000</v>
      </c>
      <c r="C9" s="53">
        <f>SUM(C11)</f>
        <v>1751402.83</v>
      </c>
      <c r="D9" s="9">
        <f>B9-C9</f>
        <v>303597.1699999999</v>
      </c>
      <c r="E9" s="10">
        <f>(C9)/B9*100</f>
        <v>85.22641508515815</v>
      </c>
      <c r="F9" s="9">
        <v>1801290.58</v>
      </c>
      <c r="G9" s="89"/>
    </row>
    <row r="10" spans="1:7" s="44" customFormat="1" ht="19.5" customHeight="1">
      <c r="A10" s="78"/>
      <c r="B10" s="241" t="s">
        <v>253</v>
      </c>
      <c r="C10" s="241"/>
      <c r="D10" s="14"/>
      <c r="E10" s="15"/>
      <c r="F10" s="14"/>
      <c r="G10" s="79"/>
    </row>
    <row r="11" spans="1:7" s="44" customFormat="1" ht="19.5" customHeight="1">
      <c r="A11" s="78"/>
      <c r="B11" s="41">
        <v>2020000</v>
      </c>
      <c r="C11" s="42">
        <v>1751402.83</v>
      </c>
      <c r="D11" s="14"/>
      <c r="E11" s="15"/>
      <c r="F11" s="14"/>
      <c r="G11" s="79"/>
    </row>
    <row r="12" spans="1:7" s="44" customFormat="1" ht="19.5" customHeight="1">
      <c r="A12" s="78"/>
      <c r="B12" s="241" t="s">
        <v>254</v>
      </c>
      <c r="C12" s="241"/>
      <c r="D12" s="14"/>
      <c r="E12" s="15"/>
      <c r="F12" s="14"/>
      <c r="G12" s="79"/>
    </row>
    <row r="13" spans="1:7" s="44" customFormat="1" ht="19.5" customHeight="1">
      <c r="A13" s="78"/>
      <c r="B13" s="41">
        <v>35000</v>
      </c>
      <c r="C13" s="42"/>
      <c r="D13" s="14"/>
      <c r="E13" s="15"/>
      <c r="F13" s="14"/>
      <c r="G13" s="79"/>
    </row>
    <row r="14" spans="1:7" s="44" customFormat="1" ht="19.5" customHeight="1">
      <c r="A14" s="245"/>
      <c r="B14" s="374" t="s">
        <v>255</v>
      </c>
      <c r="C14" s="74"/>
      <c r="D14" s="246"/>
      <c r="E14" s="247"/>
      <c r="F14" s="246"/>
      <c r="G14" s="79"/>
    </row>
    <row r="15" spans="1:19" s="2" customFormat="1" ht="24.75" customHeight="1">
      <c r="A15" s="78" t="s">
        <v>7</v>
      </c>
      <c r="B15" s="23">
        <f>SUM(B17,B19)</f>
        <v>39000</v>
      </c>
      <c r="C15" s="23">
        <f>SUM(C16:C20)</f>
        <v>35094.91</v>
      </c>
      <c r="D15" s="14">
        <f>B15-C15</f>
        <v>3905.0899999999965</v>
      </c>
      <c r="E15" s="15">
        <f>(C15)/B15*100</f>
        <v>89.98694871794872</v>
      </c>
      <c r="F15" s="14">
        <v>36037.23</v>
      </c>
      <c r="G15" s="79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s="2" customFormat="1" ht="19.5" customHeight="1">
      <c r="A16" s="78"/>
      <c r="B16" s="91" t="s">
        <v>256</v>
      </c>
      <c r="C16" s="91"/>
      <c r="D16" s="14"/>
      <c r="E16" s="15"/>
      <c r="F16" s="14"/>
      <c r="G16" s="7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s="2" customFormat="1" ht="19.5" customHeight="1">
      <c r="A17" s="78"/>
      <c r="B17" s="42">
        <v>36000</v>
      </c>
      <c r="C17" s="42">
        <v>35094.91</v>
      </c>
      <c r="D17" s="14"/>
      <c r="E17" s="15"/>
      <c r="F17" s="14"/>
      <c r="G17" s="79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2" customFormat="1" ht="19.5" customHeight="1">
      <c r="A18" s="78"/>
      <c r="B18" s="241" t="s">
        <v>254</v>
      </c>
      <c r="C18" s="241"/>
      <c r="D18" s="14"/>
      <c r="E18" s="15"/>
      <c r="F18" s="14"/>
      <c r="G18" s="79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2" customFormat="1" ht="19.5" customHeight="1">
      <c r="A19" s="78"/>
      <c r="B19" s="42">
        <v>3000</v>
      </c>
      <c r="C19" s="42"/>
      <c r="D19" s="14"/>
      <c r="E19" s="15"/>
      <c r="F19" s="14"/>
      <c r="G19" s="79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s="2" customFormat="1" ht="19.5" customHeight="1">
      <c r="A20" s="78"/>
      <c r="B20" s="91" t="s">
        <v>255</v>
      </c>
      <c r="C20" s="42"/>
      <c r="D20" s="14"/>
      <c r="E20" s="15"/>
      <c r="F20" s="14"/>
      <c r="G20" s="79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453" customFormat="1" ht="30" customHeight="1">
      <c r="A21" s="454" t="s">
        <v>76</v>
      </c>
      <c r="B21" s="455">
        <f>SUM(B9,B15)</f>
        <v>2094000</v>
      </c>
      <c r="C21" s="455">
        <f>SUM(C9,C15)</f>
        <v>1786497.74</v>
      </c>
      <c r="D21" s="456">
        <f>B21-C21</f>
        <v>307502.26</v>
      </c>
      <c r="E21" s="457">
        <f>(C21)/B21*100</f>
        <v>85.31507831900669</v>
      </c>
      <c r="F21" s="456">
        <f>SUM(F9:F15)</f>
        <v>1837327.81</v>
      </c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</row>
    <row r="22" spans="1:20" s="248" customFormat="1" ht="24.75" customHeight="1">
      <c r="A22" s="8" t="s">
        <v>8</v>
      </c>
      <c r="B22" s="53">
        <v>22000</v>
      </c>
      <c r="C22" s="53">
        <f>SUM(C23:C26)</f>
        <v>13642.23</v>
      </c>
      <c r="D22" s="9">
        <f>B22-C22</f>
        <v>8357.77</v>
      </c>
      <c r="E22" s="10">
        <f>(C22)/B22*100</f>
        <v>62.010136363636356</v>
      </c>
      <c r="F22" s="9">
        <v>30833.73</v>
      </c>
      <c r="G22" s="79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07"/>
    </row>
    <row r="23" spans="1:7" s="44" customFormat="1" ht="19.5" customHeight="1">
      <c r="A23" s="48" t="s">
        <v>515</v>
      </c>
      <c r="B23" s="42"/>
      <c r="C23" s="42">
        <v>3326</v>
      </c>
      <c r="D23" s="41"/>
      <c r="E23" s="43"/>
      <c r="F23" s="41"/>
      <c r="G23" s="79"/>
    </row>
    <row r="24" spans="1:7" s="44" customFormat="1" ht="19.5" customHeight="1">
      <c r="A24" s="48" t="s">
        <v>601</v>
      </c>
      <c r="B24" s="42"/>
      <c r="C24" s="42">
        <v>2000</v>
      </c>
      <c r="D24" s="41"/>
      <c r="E24" s="43"/>
      <c r="F24" s="41"/>
      <c r="G24" s="79"/>
    </row>
    <row r="25" spans="1:7" s="44" customFormat="1" ht="19.5" customHeight="1">
      <c r="A25" s="48" t="s">
        <v>533</v>
      </c>
      <c r="B25" s="42"/>
      <c r="C25" s="42">
        <v>1741.31</v>
      </c>
      <c r="D25" s="41"/>
      <c r="E25" s="43"/>
      <c r="F25" s="41"/>
      <c r="G25" s="79"/>
    </row>
    <row r="26" spans="1:7" s="44" customFormat="1" ht="19.5" customHeight="1">
      <c r="A26" s="48" t="s">
        <v>542</v>
      </c>
      <c r="B26" s="42"/>
      <c r="C26" s="42">
        <v>6574.92</v>
      </c>
      <c r="D26" s="41"/>
      <c r="E26" s="43"/>
      <c r="F26" s="41"/>
      <c r="G26" s="79"/>
    </row>
    <row r="27" spans="1:6" s="459" customFormat="1" ht="30" customHeight="1">
      <c r="A27" s="454" t="s">
        <v>77</v>
      </c>
      <c r="B27" s="455">
        <f>B22</f>
        <v>22000</v>
      </c>
      <c r="C27" s="455">
        <f>C22</f>
        <v>13642.23</v>
      </c>
      <c r="D27" s="456">
        <f>B27-C27</f>
        <v>8357.77</v>
      </c>
      <c r="E27" s="457">
        <f>(C27)/B27*100</f>
        <v>62.010136363636356</v>
      </c>
      <c r="F27" s="456">
        <f>F22</f>
        <v>30833.73</v>
      </c>
    </row>
    <row r="28" spans="1:19" s="2" customFormat="1" ht="24.75" customHeight="1">
      <c r="A28" s="22" t="s">
        <v>100</v>
      </c>
      <c r="B28" s="23">
        <f>SUM(B30,B32)</f>
        <v>292000</v>
      </c>
      <c r="C28" s="23">
        <f>SUM(C29:C33)</f>
        <v>242432.11</v>
      </c>
      <c r="D28" s="14">
        <f>B28-C28</f>
        <v>49567.890000000014</v>
      </c>
      <c r="E28" s="15">
        <f>(C28)/B28*100</f>
        <v>83.02469520547945</v>
      </c>
      <c r="F28" s="14">
        <v>265932.97</v>
      </c>
      <c r="G28" s="79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7" s="2" customFormat="1" ht="19.5" customHeight="1">
      <c r="A29" s="39" t="s">
        <v>419</v>
      </c>
      <c r="B29" s="91" t="s">
        <v>256</v>
      </c>
      <c r="C29" s="42">
        <v>52.53</v>
      </c>
      <c r="D29" s="41"/>
      <c r="E29" s="43"/>
      <c r="F29" s="41"/>
      <c r="G29" s="89"/>
    </row>
    <row r="30" spans="1:7" s="2" customFormat="1" ht="19.5" customHeight="1">
      <c r="A30" s="39" t="s">
        <v>420</v>
      </c>
      <c r="B30" s="42">
        <v>287000</v>
      </c>
      <c r="C30" s="42">
        <v>242379.58</v>
      </c>
      <c r="D30" s="14"/>
      <c r="E30" s="15"/>
      <c r="F30" s="14"/>
      <c r="G30" s="89"/>
    </row>
    <row r="31" spans="1:7" s="2" customFormat="1" ht="19.5" customHeight="1">
      <c r="A31" s="22"/>
      <c r="B31" s="241" t="s">
        <v>254</v>
      </c>
      <c r="C31" s="41"/>
      <c r="D31" s="14"/>
      <c r="E31" s="15"/>
      <c r="F31" s="14"/>
      <c r="G31" s="89"/>
    </row>
    <row r="32" spans="1:7" s="2" customFormat="1" ht="19.5" customHeight="1">
      <c r="A32" s="22"/>
      <c r="B32" s="41">
        <v>5000</v>
      </c>
      <c r="C32" s="41"/>
      <c r="D32" s="14"/>
      <c r="E32" s="15"/>
      <c r="F32" s="14"/>
      <c r="G32" s="89"/>
    </row>
    <row r="33" spans="1:7" s="2" customFormat="1" ht="19.5" customHeight="1">
      <c r="A33" s="22"/>
      <c r="B33" s="91" t="s">
        <v>255</v>
      </c>
      <c r="C33" s="42"/>
      <c r="D33" s="14"/>
      <c r="E33" s="15"/>
      <c r="F33" s="14"/>
      <c r="G33" s="89"/>
    </row>
    <row r="34" spans="1:7" s="2" customFormat="1" ht="24.75" customHeight="1">
      <c r="A34" s="8" t="s">
        <v>101</v>
      </c>
      <c r="B34" s="53">
        <f>SUM(B36,B38)</f>
        <v>37000</v>
      </c>
      <c r="C34" s="53">
        <f>SUM(C35:C39)</f>
        <v>30370.28</v>
      </c>
      <c r="D34" s="9">
        <f>B34-C34</f>
        <v>6629.720000000001</v>
      </c>
      <c r="E34" s="10">
        <f>(C34)/B34*100</f>
        <v>82.08183783783784</v>
      </c>
      <c r="F34" s="9">
        <v>31234.72</v>
      </c>
      <c r="G34" s="89"/>
    </row>
    <row r="35" spans="1:7" s="2" customFormat="1" ht="19.5" customHeight="1">
      <c r="A35" s="78"/>
      <c r="B35" s="91" t="s">
        <v>256</v>
      </c>
      <c r="C35" s="91"/>
      <c r="D35" s="14"/>
      <c r="E35" s="15"/>
      <c r="F35" s="14"/>
      <c r="G35" s="89"/>
    </row>
    <row r="36" spans="1:7" s="2" customFormat="1" ht="19.5" customHeight="1">
      <c r="A36" s="78"/>
      <c r="B36" s="41">
        <v>36000</v>
      </c>
      <c r="C36" s="41">
        <v>30370.28</v>
      </c>
      <c r="D36" s="14"/>
      <c r="E36" s="15"/>
      <c r="F36" s="14"/>
      <c r="G36" s="89"/>
    </row>
    <row r="37" spans="1:7" s="2" customFormat="1" ht="19.5" customHeight="1">
      <c r="A37" s="78"/>
      <c r="B37" s="241" t="s">
        <v>254</v>
      </c>
      <c r="C37" s="241"/>
      <c r="D37" s="14"/>
      <c r="E37" s="15"/>
      <c r="F37" s="14"/>
      <c r="G37" s="89"/>
    </row>
    <row r="38" spans="1:7" s="2" customFormat="1" ht="19.5" customHeight="1">
      <c r="A38" s="78"/>
      <c r="B38" s="42">
        <v>1000</v>
      </c>
      <c r="C38" s="42"/>
      <c r="D38" s="14"/>
      <c r="E38" s="15"/>
      <c r="F38" s="14"/>
      <c r="G38" s="89"/>
    </row>
    <row r="39" spans="1:7" s="2" customFormat="1" ht="19.5" customHeight="1">
      <c r="A39" s="78"/>
      <c r="B39" s="91" t="s">
        <v>255</v>
      </c>
      <c r="C39" s="42"/>
      <c r="D39" s="14"/>
      <c r="E39" s="15"/>
      <c r="F39" s="14"/>
      <c r="G39" s="89"/>
    </row>
    <row r="40" spans="1:6" s="453" customFormat="1" ht="30" customHeight="1">
      <c r="A40" s="460" t="s">
        <v>78</v>
      </c>
      <c r="B40" s="461">
        <f>SUM(B28,B34)</f>
        <v>329000</v>
      </c>
      <c r="C40" s="461">
        <f>SUM(C28,C34)</f>
        <v>272802.39</v>
      </c>
      <c r="D40" s="462">
        <f>B40-C40</f>
        <v>56197.609999999986</v>
      </c>
      <c r="E40" s="463">
        <f>(C40)/B40*100</f>
        <v>82.9186595744681</v>
      </c>
      <c r="F40" s="462">
        <f>SUM(F28:F34)</f>
        <v>297167.68999999994</v>
      </c>
    </row>
    <row r="41" spans="1:6" s="453" customFormat="1" ht="30" customHeight="1">
      <c r="A41" s="454" t="s">
        <v>79</v>
      </c>
      <c r="B41" s="455">
        <f>SUM(B21,B27,B40)</f>
        <v>2445000</v>
      </c>
      <c r="C41" s="455">
        <f>SUM(C21,C27,C40)</f>
        <v>2072942.3599999999</v>
      </c>
      <c r="D41" s="456">
        <f>B41-C41</f>
        <v>372057.64000000013</v>
      </c>
      <c r="E41" s="457">
        <f>(C41)/B41*100</f>
        <v>84.78291860940695</v>
      </c>
      <c r="F41" s="456">
        <f>SUM(F21,F27,F40)</f>
        <v>2165329.23</v>
      </c>
    </row>
    <row r="42" spans="1:7" s="2" customFormat="1" ht="24.75" customHeight="1">
      <c r="A42" s="8" t="s">
        <v>9</v>
      </c>
      <c r="B42" s="53">
        <v>180000</v>
      </c>
      <c r="C42" s="53">
        <f>SUM(C43:C50)</f>
        <v>111993.86</v>
      </c>
      <c r="D42" s="9">
        <f>B42-C42</f>
        <v>68006.14</v>
      </c>
      <c r="E42" s="10">
        <f>(C42)/B42*100</f>
        <v>62.218811111111116</v>
      </c>
      <c r="F42" s="9">
        <v>115292.3</v>
      </c>
      <c r="G42" s="89"/>
    </row>
    <row r="43" spans="1:7" s="44" customFormat="1" ht="19.5" customHeight="1">
      <c r="A43" s="63" t="s">
        <v>65</v>
      </c>
      <c r="B43" s="42"/>
      <c r="C43" s="42">
        <v>16050</v>
      </c>
      <c r="D43" s="41"/>
      <c r="E43" s="131"/>
      <c r="F43" s="41"/>
      <c r="G43" s="79"/>
    </row>
    <row r="44" spans="1:7" s="44" customFormat="1" ht="19.5" customHeight="1">
      <c r="A44" s="63" t="s">
        <v>90</v>
      </c>
      <c r="B44" s="42"/>
      <c r="C44" s="42">
        <v>17934.71</v>
      </c>
      <c r="D44" s="41"/>
      <c r="E44" s="131"/>
      <c r="F44" s="41"/>
      <c r="G44" s="79"/>
    </row>
    <row r="45" spans="1:7" s="44" customFormat="1" ht="19.5" customHeight="1">
      <c r="A45" s="63" t="s">
        <v>119</v>
      </c>
      <c r="B45" s="42"/>
      <c r="C45" s="42">
        <v>15268.96</v>
      </c>
      <c r="D45" s="41"/>
      <c r="E45" s="131"/>
      <c r="F45" s="41"/>
      <c r="G45" s="79"/>
    </row>
    <row r="46" spans="1:7" s="44" customFormat="1" ht="19.5" customHeight="1">
      <c r="A46" s="63" t="s">
        <v>56</v>
      </c>
      <c r="B46" s="42"/>
      <c r="C46" s="42">
        <v>12795.26</v>
      </c>
      <c r="D46" s="41"/>
      <c r="E46" s="131"/>
      <c r="F46" s="41"/>
      <c r="G46" s="79"/>
    </row>
    <row r="47" spans="1:7" s="2" customFormat="1" ht="19.5" customHeight="1">
      <c r="A47" s="165" t="s">
        <v>10</v>
      </c>
      <c r="B47" s="42"/>
      <c r="C47" s="42">
        <v>11814.85</v>
      </c>
      <c r="D47" s="41"/>
      <c r="E47" s="43"/>
      <c r="F47" s="41"/>
      <c r="G47" s="89"/>
    </row>
    <row r="48" spans="1:7" s="2" customFormat="1" ht="19.5" customHeight="1">
      <c r="A48" s="165" t="s">
        <v>443</v>
      </c>
      <c r="B48" s="42"/>
      <c r="C48" s="42">
        <v>8888</v>
      </c>
      <c r="D48" s="41"/>
      <c r="E48" s="43"/>
      <c r="F48" s="41"/>
      <c r="G48" s="89"/>
    </row>
    <row r="49" spans="1:7" s="2" customFormat="1" ht="19.5" customHeight="1">
      <c r="A49" s="165" t="s">
        <v>11</v>
      </c>
      <c r="B49" s="42"/>
      <c r="C49" s="42">
        <v>29118.8</v>
      </c>
      <c r="D49" s="41"/>
      <c r="E49" s="43"/>
      <c r="F49" s="41"/>
      <c r="G49" s="89"/>
    </row>
    <row r="50" spans="1:7" s="2" customFormat="1" ht="19.5" customHeight="1">
      <c r="A50" s="249" t="s">
        <v>459</v>
      </c>
      <c r="B50" s="74"/>
      <c r="C50" s="74">
        <v>123.28</v>
      </c>
      <c r="D50" s="46"/>
      <c r="E50" s="253"/>
      <c r="F50" s="46"/>
      <c r="G50" s="89"/>
    </row>
    <row r="51" spans="1:7" s="2" customFormat="1" ht="24.75" customHeight="1">
      <c r="A51" s="22" t="s">
        <v>12</v>
      </c>
      <c r="B51" s="23">
        <v>100000</v>
      </c>
      <c r="C51" s="14">
        <f>SUM(C52:C53)</f>
        <v>80130.18000000001</v>
      </c>
      <c r="D51" s="310">
        <f>B51-C51</f>
        <v>19869.819999999992</v>
      </c>
      <c r="E51" s="311">
        <f>(C51)/B51*100</f>
        <v>80.13018000000001</v>
      </c>
      <c r="F51" s="14">
        <v>85050.9</v>
      </c>
      <c r="G51" s="89"/>
    </row>
    <row r="52" spans="1:7" s="2" customFormat="1" ht="18.75" customHeight="1">
      <c r="A52" s="39" t="s">
        <v>359</v>
      </c>
      <c r="B52" s="23"/>
      <c r="C52" s="41">
        <v>2370.69</v>
      </c>
      <c r="D52" s="310"/>
      <c r="E52" s="311"/>
      <c r="F52" s="14"/>
      <c r="G52" s="89"/>
    </row>
    <row r="53" spans="1:7" s="2" customFormat="1" ht="18.75" customHeight="1">
      <c r="A53" s="39" t="s">
        <v>60</v>
      </c>
      <c r="B53" s="42"/>
      <c r="C53" s="41">
        <v>77759.49</v>
      </c>
      <c r="D53" s="388"/>
      <c r="E53" s="367"/>
      <c r="F53" s="41"/>
      <c r="G53" s="89"/>
    </row>
    <row r="54" spans="1:7" s="2" customFormat="1" ht="22.5" customHeight="1">
      <c r="A54" s="18" t="s">
        <v>13</v>
      </c>
      <c r="B54" s="53">
        <v>20000</v>
      </c>
      <c r="C54" s="53">
        <f>SUM(C55:C57)</f>
        <v>15578.76</v>
      </c>
      <c r="D54" s="9">
        <f>B54-C54</f>
        <v>4421.24</v>
      </c>
      <c r="E54" s="10">
        <f>(C54)/B54*100</f>
        <v>77.8938</v>
      </c>
      <c r="F54" s="9">
        <v>0</v>
      </c>
      <c r="G54" s="89"/>
    </row>
    <row r="55" spans="1:7" s="2" customFormat="1" ht="18.75" customHeight="1">
      <c r="A55" s="39" t="s">
        <v>602</v>
      </c>
      <c r="B55" s="42"/>
      <c r="C55" s="42">
        <v>11048.76</v>
      </c>
      <c r="D55" s="41"/>
      <c r="E55" s="43"/>
      <c r="F55" s="41"/>
      <c r="G55" s="89"/>
    </row>
    <row r="56" spans="1:7" s="2" customFormat="1" ht="18.75" customHeight="1">
      <c r="A56" s="39" t="s">
        <v>603</v>
      </c>
      <c r="B56" s="42"/>
      <c r="C56" s="42"/>
      <c r="D56" s="41"/>
      <c r="E56" s="43"/>
      <c r="F56" s="41"/>
      <c r="G56" s="89"/>
    </row>
    <row r="57" spans="1:7" s="2" customFormat="1" ht="18.75" customHeight="1">
      <c r="A57" s="39" t="s">
        <v>604</v>
      </c>
      <c r="B57" s="42"/>
      <c r="C57" s="42">
        <v>4530</v>
      </c>
      <c r="D57" s="41"/>
      <c r="E57" s="43"/>
      <c r="F57" s="41"/>
      <c r="G57" s="89"/>
    </row>
    <row r="58" spans="1:6" s="453" customFormat="1" ht="24.75" customHeight="1">
      <c r="A58" s="464" t="s">
        <v>80</v>
      </c>
      <c r="B58" s="455">
        <f>SUM(B42,B51,B54)</f>
        <v>300000</v>
      </c>
      <c r="C58" s="455">
        <f>SUM(C42,C51,C54)</f>
        <v>207702.80000000002</v>
      </c>
      <c r="D58" s="456">
        <f>B58-C58</f>
        <v>92297.19999999998</v>
      </c>
      <c r="E58" s="457">
        <f>(C58)/B58*100</f>
        <v>69.23426666666668</v>
      </c>
      <c r="F58" s="456">
        <f>SUM(F42:F54)</f>
        <v>200343.2</v>
      </c>
    </row>
    <row r="59" spans="1:7" s="2" customFormat="1" ht="24.75" customHeight="1">
      <c r="A59" s="18" t="s">
        <v>14</v>
      </c>
      <c r="B59" s="53">
        <v>45000</v>
      </c>
      <c r="C59" s="85">
        <f>SUM(C60:C67)</f>
        <v>42493.96</v>
      </c>
      <c r="D59" s="9">
        <f>B59-C59</f>
        <v>2506.040000000001</v>
      </c>
      <c r="E59" s="10">
        <f>(C59)/B59*100</f>
        <v>94.43102222222221</v>
      </c>
      <c r="F59" s="9">
        <v>26317.57</v>
      </c>
      <c r="G59" s="89"/>
    </row>
    <row r="60" spans="1:7" s="2" customFormat="1" ht="18.75" customHeight="1">
      <c r="A60" s="39" t="s">
        <v>606</v>
      </c>
      <c r="B60" s="42"/>
      <c r="C60" s="83">
        <v>4605.98</v>
      </c>
      <c r="D60" s="41"/>
      <c r="E60" s="43"/>
      <c r="F60" s="41"/>
      <c r="G60" s="89"/>
    </row>
    <row r="61" spans="1:7" s="396" customFormat="1" ht="18.75" customHeight="1">
      <c r="A61" s="390" t="s">
        <v>605</v>
      </c>
      <c r="B61" s="391"/>
      <c r="C61" s="392"/>
      <c r="D61" s="393"/>
      <c r="E61" s="394"/>
      <c r="F61" s="393"/>
      <c r="G61" s="395"/>
    </row>
    <row r="62" spans="1:7" s="2" customFormat="1" ht="18.75" customHeight="1">
      <c r="A62" s="39" t="s">
        <v>114</v>
      </c>
      <c r="B62" s="42"/>
      <c r="C62" s="83">
        <v>4213.04</v>
      </c>
      <c r="D62" s="41"/>
      <c r="E62" s="43"/>
      <c r="F62" s="41"/>
      <c r="G62" s="89"/>
    </row>
    <row r="63" spans="1:7" s="2" customFormat="1" ht="18.75" customHeight="1">
      <c r="A63" s="39" t="s">
        <v>121</v>
      </c>
      <c r="B63" s="42"/>
      <c r="C63" s="83">
        <v>23490.91</v>
      </c>
      <c r="D63" s="41"/>
      <c r="E63" s="43"/>
      <c r="F63" s="41"/>
      <c r="G63" s="89"/>
    </row>
    <row r="64" spans="1:7" s="396" customFormat="1" ht="18.75" customHeight="1">
      <c r="A64" s="397" t="s">
        <v>460</v>
      </c>
      <c r="B64" s="391"/>
      <c r="C64" s="392">
        <v>4353.26</v>
      </c>
      <c r="D64" s="393"/>
      <c r="E64" s="394"/>
      <c r="F64" s="393"/>
      <c r="G64" s="395"/>
    </row>
    <row r="65" spans="1:7" s="2" customFormat="1" ht="18.75" customHeight="1">
      <c r="A65" s="38" t="s">
        <v>461</v>
      </c>
      <c r="B65" s="42"/>
      <c r="C65" s="83"/>
      <c r="D65" s="41"/>
      <c r="E65" s="43"/>
      <c r="F65" s="41"/>
      <c r="G65" s="89"/>
    </row>
    <row r="66" spans="1:7" s="2" customFormat="1" ht="18.75" customHeight="1">
      <c r="A66" s="38" t="s">
        <v>115</v>
      </c>
      <c r="B66" s="42"/>
      <c r="C66" s="83">
        <v>5255.34</v>
      </c>
      <c r="D66" s="41"/>
      <c r="E66" s="43"/>
      <c r="F66" s="41"/>
      <c r="G66" s="89"/>
    </row>
    <row r="67" spans="1:7" s="2" customFormat="1" ht="18.75" customHeight="1">
      <c r="A67" s="38" t="s">
        <v>462</v>
      </c>
      <c r="B67" s="42"/>
      <c r="C67" s="83">
        <v>575.43</v>
      </c>
      <c r="D67" s="41"/>
      <c r="E67" s="43"/>
      <c r="F67" s="41"/>
      <c r="G67" s="89"/>
    </row>
    <row r="68" spans="1:7" s="2" customFormat="1" ht="24.75" customHeight="1">
      <c r="A68" s="18" t="s">
        <v>63</v>
      </c>
      <c r="B68" s="9">
        <v>2000</v>
      </c>
      <c r="C68" s="19">
        <f>C69</f>
        <v>1530</v>
      </c>
      <c r="D68" s="9">
        <f>B68-C68</f>
        <v>470</v>
      </c>
      <c r="E68" s="10">
        <f>(C68)/B68*100</f>
        <v>76.5</v>
      </c>
      <c r="F68" s="9">
        <v>0</v>
      </c>
      <c r="G68" s="89"/>
    </row>
    <row r="69" spans="1:7" s="2" customFormat="1" ht="18.75" customHeight="1">
      <c r="A69" s="45" t="s">
        <v>463</v>
      </c>
      <c r="B69" s="246"/>
      <c r="C69" s="52">
        <v>1530</v>
      </c>
      <c r="D69" s="246"/>
      <c r="E69" s="247"/>
      <c r="F69" s="246"/>
      <c r="G69" s="89"/>
    </row>
    <row r="70" spans="1:7" s="2" customFormat="1" ht="24.75" customHeight="1">
      <c r="A70" s="18" t="s">
        <v>15</v>
      </c>
      <c r="B70" s="9">
        <v>2000</v>
      </c>
      <c r="C70" s="19">
        <f>SUM(C71:C74)</f>
        <v>1359.94</v>
      </c>
      <c r="D70" s="9">
        <f>B70-C70</f>
        <v>640.06</v>
      </c>
      <c r="E70" s="10">
        <f>(C70)/B70*100</f>
        <v>67.99700000000001</v>
      </c>
      <c r="F70" s="9">
        <v>402.38</v>
      </c>
      <c r="G70" s="89"/>
    </row>
    <row r="71" spans="1:7" s="2" customFormat="1" ht="18" customHeight="1">
      <c r="A71" s="39" t="s">
        <v>464</v>
      </c>
      <c r="B71" s="42"/>
      <c r="C71" s="83">
        <v>354.9</v>
      </c>
      <c r="D71" s="41"/>
      <c r="E71" s="43"/>
      <c r="F71" s="41"/>
      <c r="G71" s="89"/>
    </row>
    <row r="72" spans="1:6" s="398" customFormat="1" ht="18" customHeight="1">
      <c r="A72" s="399" t="s">
        <v>547</v>
      </c>
      <c r="B72" s="400"/>
      <c r="C72" s="400">
        <v>197</v>
      </c>
      <c r="D72" s="401"/>
      <c r="E72" s="402"/>
      <c r="F72" s="401"/>
    </row>
    <row r="73" spans="1:6" s="398" customFormat="1" ht="18" customHeight="1">
      <c r="A73" s="399" t="s">
        <v>548</v>
      </c>
      <c r="B73" s="400"/>
      <c r="C73" s="400">
        <v>589.96</v>
      </c>
      <c r="D73" s="401"/>
      <c r="E73" s="402"/>
      <c r="F73" s="401"/>
    </row>
    <row r="74" spans="1:7" s="2" customFormat="1" ht="18" customHeight="1">
      <c r="A74" s="39" t="s">
        <v>465</v>
      </c>
      <c r="B74" s="42"/>
      <c r="C74" s="83">
        <v>218.08</v>
      </c>
      <c r="D74" s="41"/>
      <c r="E74" s="43"/>
      <c r="F74" s="41"/>
      <c r="G74" s="89"/>
    </row>
    <row r="75" spans="1:6" s="453" customFormat="1" ht="24.75" customHeight="1">
      <c r="A75" s="464" t="s">
        <v>81</v>
      </c>
      <c r="B75" s="455">
        <f>SUM(B59,B68,B70)</f>
        <v>49000</v>
      </c>
      <c r="C75" s="455">
        <f>SUM(C59,C68,C70)</f>
        <v>45383.9</v>
      </c>
      <c r="D75" s="456">
        <f>B75-C75</f>
        <v>3616.0999999999985</v>
      </c>
      <c r="E75" s="457">
        <f>(C75)/B75*100</f>
        <v>92.62020408163265</v>
      </c>
      <c r="F75" s="456">
        <f>SUM(F59:F70)</f>
        <v>26719.95</v>
      </c>
    </row>
    <row r="76" spans="1:7" s="2" customFormat="1" ht="24.75" customHeight="1">
      <c r="A76" s="35" t="s">
        <v>16</v>
      </c>
      <c r="B76" s="53">
        <v>110000</v>
      </c>
      <c r="C76" s="170">
        <f>SUM(C77:C86)</f>
        <v>94989.19</v>
      </c>
      <c r="D76" s="9">
        <f>B76-C76</f>
        <v>15010.809999999998</v>
      </c>
      <c r="E76" s="10">
        <f>(C76)/B76*100</f>
        <v>86.3538090909091</v>
      </c>
      <c r="F76" s="9">
        <v>79160.64</v>
      </c>
      <c r="G76" s="89"/>
    </row>
    <row r="77" spans="1:7" s="2" customFormat="1" ht="18" customHeight="1">
      <c r="A77" s="38" t="s">
        <v>57</v>
      </c>
      <c r="B77" s="42"/>
      <c r="C77" s="132"/>
      <c r="D77" s="41"/>
      <c r="E77" s="43"/>
      <c r="F77" s="41"/>
      <c r="G77" s="89"/>
    </row>
    <row r="78" spans="1:7" s="2" customFormat="1" ht="18" customHeight="1">
      <c r="A78" s="38" t="s">
        <v>549</v>
      </c>
      <c r="B78" s="42"/>
      <c r="C78" s="132">
        <v>2021.28</v>
      </c>
      <c r="D78" s="41"/>
      <c r="E78" s="43"/>
      <c r="F78" s="41"/>
      <c r="G78" s="89"/>
    </row>
    <row r="79" spans="1:7" s="2" customFormat="1" ht="18" customHeight="1">
      <c r="A79" s="38" t="s">
        <v>550</v>
      </c>
      <c r="B79" s="42"/>
      <c r="C79" s="132">
        <v>18590.92</v>
      </c>
      <c r="D79" s="41"/>
      <c r="E79" s="43"/>
      <c r="F79" s="41"/>
      <c r="G79" s="89"/>
    </row>
    <row r="80" spans="1:7" s="2" customFormat="1" ht="18" customHeight="1">
      <c r="A80" s="38" t="s">
        <v>58</v>
      </c>
      <c r="B80" s="42"/>
      <c r="C80" s="132"/>
      <c r="D80" s="41"/>
      <c r="E80" s="43"/>
      <c r="F80" s="41"/>
      <c r="G80" s="89"/>
    </row>
    <row r="81" spans="1:7" s="2" customFormat="1" ht="18" customHeight="1">
      <c r="A81" s="38" t="s">
        <v>551</v>
      </c>
      <c r="B81" s="42"/>
      <c r="C81" s="132">
        <v>1788.19</v>
      </c>
      <c r="D81" s="41"/>
      <c r="E81" s="43"/>
      <c r="F81" s="41"/>
      <c r="G81" s="89"/>
    </row>
    <row r="82" spans="1:7" s="44" customFormat="1" ht="18" customHeight="1">
      <c r="A82" s="38" t="s">
        <v>552</v>
      </c>
      <c r="B82" s="42"/>
      <c r="C82" s="132">
        <v>51179.51</v>
      </c>
      <c r="D82" s="41"/>
      <c r="E82" s="131"/>
      <c r="F82" s="41"/>
      <c r="G82" s="79"/>
    </row>
    <row r="83" spans="1:7" s="44" customFormat="1" ht="18" customHeight="1">
      <c r="A83" s="38" t="s">
        <v>369</v>
      </c>
      <c r="B83" s="42"/>
      <c r="C83" s="132">
        <v>92</v>
      </c>
      <c r="D83" s="41"/>
      <c r="E83" s="131"/>
      <c r="F83" s="41"/>
      <c r="G83" s="79"/>
    </row>
    <row r="84" spans="1:7" s="2" customFormat="1" ht="18" customHeight="1">
      <c r="A84" s="38" t="s">
        <v>553</v>
      </c>
      <c r="B84" s="42"/>
      <c r="C84" s="132">
        <v>9616.1</v>
      </c>
      <c r="D84" s="41"/>
      <c r="E84" s="43"/>
      <c r="F84" s="41"/>
      <c r="G84" s="89"/>
    </row>
    <row r="85" spans="1:7" s="2" customFormat="1" ht="18" customHeight="1">
      <c r="A85" s="38" t="s">
        <v>466</v>
      </c>
      <c r="B85" s="42"/>
      <c r="C85" s="132">
        <v>2008.89</v>
      </c>
      <c r="D85" s="41"/>
      <c r="E85" s="43"/>
      <c r="F85" s="41"/>
      <c r="G85" s="89"/>
    </row>
    <row r="86" spans="1:7" s="2" customFormat="1" ht="18" customHeight="1">
      <c r="A86" s="38" t="s">
        <v>554</v>
      </c>
      <c r="B86" s="42"/>
      <c r="C86" s="132">
        <v>9692.3</v>
      </c>
      <c r="D86" s="41"/>
      <c r="E86" s="43"/>
      <c r="F86" s="41"/>
      <c r="G86" s="89"/>
    </row>
    <row r="87" spans="1:7" s="2" customFormat="1" ht="24.75" customHeight="1">
      <c r="A87" s="18" t="s">
        <v>17</v>
      </c>
      <c r="B87" s="53">
        <v>5000</v>
      </c>
      <c r="C87" s="85">
        <f>SUM(C88:C94)</f>
        <v>5249.33</v>
      </c>
      <c r="D87" s="9">
        <f>B87-C87</f>
        <v>-249.32999999999993</v>
      </c>
      <c r="E87" s="10">
        <f>(C87)/B87*100</f>
        <v>104.9866</v>
      </c>
      <c r="F87" s="9">
        <v>0</v>
      </c>
      <c r="G87" s="89"/>
    </row>
    <row r="88" spans="1:7" s="2" customFormat="1" ht="18.75" customHeight="1">
      <c r="A88" s="39" t="s">
        <v>467</v>
      </c>
      <c r="B88" s="49"/>
      <c r="C88" s="83">
        <v>1965</v>
      </c>
      <c r="D88" s="547" t="s">
        <v>607</v>
      </c>
      <c r="E88" s="43"/>
      <c r="F88" s="41"/>
      <c r="G88" s="89"/>
    </row>
    <row r="89" spans="1:7" s="2" customFormat="1" ht="18.75" customHeight="1">
      <c r="A89" s="39" t="s">
        <v>538</v>
      </c>
      <c r="B89" s="49"/>
      <c r="C89" s="83">
        <v>3284.33</v>
      </c>
      <c r="D89" s="547"/>
      <c r="E89" s="43"/>
      <c r="F89" s="41"/>
      <c r="G89" s="89"/>
    </row>
    <row r="90" spans="1:7" s="2" customFormat="1" ht="18.75" customHeight="1">
      <c r="A90" s="39"/>
      <c r="B90" s="49"/>
      <c r="C90" s="83"/>
      <c r="D90" s="547"/>
      <c r="E90" s="43"/>
      <c r="F90" s="41"/>
      <c r="G90" s="89"/>
    </row>
    <row r="91" spans="1:7" s="2" customFormat="1" ht="18.75" customHeight="1">
      <c r="A91" s="39"/>
      <c r="B91" s="49"/>
      <c r="C91" s="83"/>
      <c r="D91" s="547"/>
      <c r="E91" s="43"/>
      <c r="F91" s="41"/>
      <c r="G91" s="89"/>
    </row>
    <row r="92" spans="1:7" s="2" customFormat="1" ht="18.75" customHeight="1">
      <c r="A92" s="39"/>
      <c r="B92" s="49"/>
      <c r="C92" s="83"/>
      <c r="D92" s="547"/>
      <c r="E92" s="43"/>
      <c r="F92" s="41"/>
      <c r="G92" s="89"/>
    </row>
    <row r="93" spans="1:7" s="2" customFormat="1" ht="18.75" customHeight="1">
      <c r="A93" s="39"/>
      <c r="B93" s="49"/>
      <c r="C93" s="83"/>
      <c r="D93" s="547"/>
      <c r="E93" s="43"/>
      <c r="F93" s="41"/>
      <c r="G93" s="89"/>
    </row>
    <row r="94" spans="1:7" s="2" customFormat="1" ht="18.75" customHeight="1">
      <c r="A94" s="39"/>
      <c r="B94" s="49"/>
      <c r="C94" s="83"/>
      <c r="D94" s="548"/>
      <c r="E94" s="43"/>
      <c r="F94" s="41"/>
      <c r="G94" s="89"/>
    </row>
    <row r="95" spans="1:11" s="128" customFormat="1" ht="24.75" customHeight="1">
      <c r="A95" s="35" t="s">
        <v>18</v>
      </c>
      <c r="B95" s="9">
        <v>40000</v>
      </c>
      <c r="C95" s="53">
        <f>SUM(C96:C101)</f>
        <v>39000</v>
      </c>
      <c r="D95" s="9">
        <f>B95-C95</f>
        <v>1000</v>
      </c>
      <c r="E95" s="10">
        <f>(C95)/B95*100</f>
        <v>97.5</v>
      </c>
      <c r="F95" s="9">
        <v>27738.43</v>
      </c>
      <c r="G95" s="79"/>
      <c r="H95" s="79"/>
      <c r="I95" s="79"/>
      <c r="J95" s="79"/>
      <c r="K95" s="127"/>
    </row>
    <row r="96" spans="1:11" s="66" customFormat="1" ht="18.75" customHeight="1">
      <c r="A96" s="38" t="s">
        <v>555</v>
      </c>
      <c r="B96" s="41"/>
      <c r="C96" s="42">
        <v>8250</v>
      </c>
      <c r="D96" s="41"/>
      <c r="E96" s="43"/>
      <c r="F96" s="41"/>
      <c r="G96" s="79"/>
      <c r="H96" s="79"/>
      <c r="I96" s="79"/>
      <c r="J96" s="79"/>
      <c r="K96" s="126"/>
    </row>
    <row r="97" spans="1:6" s="79" customFormat="1" ht="18.75" customHeight="1">
      <c r="A97" s="38" t="s">
        <v>556</v>
      </c>
      <c r="B97" s="41"/>
      <c r="C97" s="42">
        <v>960</v>
      </c>
      <c r="D97" s="41"/>
      <c r="E97" s="43"/>
      <c r="F97" s="41"/>
    </row>
    <row r="98" spans="1:6" s="79" customFormat="1" ht="18.75" customHeight="1">
      <c r="A98" s="38" t="s">
        <v>187</v>
      </c>
      <c r="B98" s="41"/>
      <c r="C98" s="42"/>
      <c r="D98" s="41"/>
      <c r="E98" s="43"/>
      <c r="F98" s="41"/>
    </row>
    <row r="99" spans="1:6" s="79" customFormat="1" ht="18.75" customHeight="1">
      <c r="A99" s="38" t="s">
        <v>608</v>
      </c>
      <c r="B99" s="41"/>
      <c r="C99" s="42">
        <v>26590</v>
      </c>
      <c r="D99" s="41"/>
      <c r="E99" s="43"/>
      <c r="F99" s="41"/>
    </row>
    <row r="100" spans="1:6" s="79" customFormat="1" ht="18.75" customHeight="1">
      <c r="A100" s="38" t="s">
        <v>557</v>
      </c>
      <c r="B100" s="41"/>
      <c r="C100" s="42">
        <v>3200</v>
      </c>
      <c r="D100" s="41"/>
      <c r="E100" s="43"/>
      <c r="F100" s="41"/>
    </row>
    <row r="101" spans="1:6" s="79" customFormat="1" ht="18.75" customHeight="1">
      <c r="A101" s="72" t="s">
        <v>625</v>
      </c>
      <c r="B101" s="46"/>
      <c r="C101" s="74"/>
      <c r="D101" s="46"/>
      <c r="E101" s="47"/>
      <c r="F101" s="46"/>
    </row>
    <row r="102" spans="1:11" s="66" customFormat="1" ht="24.75" customHeight="1">
      <c r="A102" s="22" t="s">
        <v>536</v>
      </c>
      <c r="B102" s="262">
        <v>0</v>
      </c>
      <c r="C102" s="23">
        <f>SUM(C103:C106)</f>
        <v>3255.21</v>
      </c>
      <c r="D102" s="14">
        <f>B102-C102</f>
        <v>-3255.21</v>
      </c>
      <c r="E102" s="15"/>
      <c r="F102" s="14">
        <v>27738.43</v>
      </c>
      <c r="G102" s="79"/>
      <c r="H102" s="79"/>
      <c r="I102" s="79"/>
      <c r="J102" s="79"/>
      <c r="K102" s="126"/>
    </row>
    <row r="103" spans="1:11" s="66" customFormat="1" ht="19.5" customHeight="1">
      <c r="A103" s="39" t="s">
        <v>558</v>
      </c>
      <c r="B103" s="49"/>
      <c r="C103" s="42">
        <v>3255.21</v>
      </c>
      <c r="D103" s="547" t="s">
        <v>227</v>
      </c>
      <c r="E103" s="43"/>
      <c r="F103" s="41"/>
      <c r="G103" s="79"/>
      <c r="H103" s="79"/>
      <c r="I103" s="79"/>
      <c r="J103" s="79"/>
      <c r="K103" s="126"/>
    </row>
    <row r="104" spans="1:6" s="79" customFormat="1" ht="19.5" customHeight="1">
      <c r="A104" s="39"/>
      <c r="B104" s="49"/>
      <c r="C104" s="42"/>
      <c r="D104" s="547"/>
      <c r="E104" s="43"/>
      <c r="F104" s="41"/>
    </row>
    <row r="105" spans="1:6" s="79" customFormat="1" ht="19.5" customHeight="1">
      <c r="A105" s="39"/>
      <c r="B105" s="49"/>
      <c r="C105" s="42"/>
      <c r="D105" s="547"/>
      <c r="E105" s="43"/>
      <c r="F105" s="41"/>
    </row>
    <row r="106" spans="1:6" s="79" customFormat="1" ht="19.5" customHeight="1">
      <c r="A106" s="403"/>
      <c r="B106" s="404"/>
      <c r="C106" s="405"/>
      <c r="D106" s="547"/>
      <c r="E106" s="43"/>
      <c r="F106" s="41"/>
    </row>
    <row r="107" spans="1:7" s="2" customFormat="1" ht="24.75" customHeight="1">
      <c r="A107" s="27" t="s">
        <v>19</v>
      </c>
      <c r="B107" s="85">
        <v>700000</v>
      </c>
      <c r="C107" s="85">
        <f>SUM(C108:C113)</f>
        <v>668739.04</v>
      </c>
      <c r="D107" s="19">
        <f>B107-C107</f>
        <v>31260.959999999963</v>
      </c>
      <c r="E107" s="28">
        <f>(C107)/B107*100</f>
        <v>95.53414857142857</v>
      </c>
      <c r="F107" s="19">
        <v>507307.15</v>
      </c>
      <c r="G107" s="89"/>
    </row>
    <row r="108" spans="1:6" s="89" customFormat="1" ht="19.5" customHeight="1">
      <c r="A108" s="64" t="s">
        <v>127</v>
      </c>
      <c r="B108" s="83"/>
      <c r="C108" s="83"/>
      <c r="D108" s="51"/>
      <c r="E108" s="65"/>
      <c r="F108" s="51"/>
    </row>
    <row r="109" spans="1:6" s="89" customFormat="1" ht="19.5" customHeight="1">
      <c r="A109" s="64" t="s">
        <v>376</v>
      </c>
      <c r="B109" s="83"/>
      <c r="C109" s="83">
        <v>123.75</v>
      </c>
      <c r="D109" s="51"/>
      <c r="E109" s="65"/>
      <c r="F109" s="51"/>
    </row>
    <row r="110" spans="1:6" s="89" customFormat="1" ht="19.5" customHeight="1">
      <c r="A110" s="64" t="s">
        <v>559</v>
      </c>
      <c r="B110" s="83"/>
      <c r="C110" s="83">
        <v>495</v>
      </c>
      <c r="D110" s="51"/>
      <c r="E110" s="65"/>
      <c r="F110" s="51"/>
    </row>
    <row r="111" spans="1:7" s="2" customFormat="1" ht="19.5" customHeight="1">
      <c r="A111" s="71" t="s">
        <v>66</v>
      </c>
      <c r="B111" s="83"/>
      <c r="C111" s="83"/>
      <c r="D111" s="51"/>
      <c r="E111" s="65"/>
      <c r="F111" s="51"/>
      <c r="G111" s="89"/>
    </row>
    <row r="112" spans="1:7" s="2" customFormat="1" ht="19.5" customHeight="1">
      <c r="A112" s="71" t="s">
        <v>543</v>
      </c>
      <c r="B112" s="83"/>
      <c r="C112" s="83">
        <v>504264.07</v>
      </c>
      <c r="D112" s="51"/>
      <c r="E112" s="65"/>
      <c r="F112" s="51"/>
      <c r="G112" s="89"/>
    </row>
    <row r="113" spans="1:7" s="2" customFormat="1" ht="19.5" customHeight="1">
      <c r="A113" s="240" t="s">
        <v>560</v>
      </c>
      <c r="B113" s="84"/>
      <c r="C113" s="84">
        <v>163856.22</v>
      </c>
      <c r="D113" s="52"/>
      <c r="E113" s="67"/>
      <c r="F113" s="52"/>
      <c r="G113" s="89"/>
    </row>
    <row r="114" spans="1:7" s="2" customFormat="1" ht="24.75" customHeight="1">
      <c r="A114" s="18" t="s">
        <v>20</v>
      </c>
      <c r="B114" s="53">
        <v>0</v>
      </c>
      <c r="C114" s="53">
        <v>0</v>
      </c>
      <c r="D114" s="9">
        <f>B114-C114</f>
        <v>0</v>
      </c>
      <c r="E114" s="10"/>
      <c r="F114" s="9">
        <v>12600</v>
      </c>
      <c r="G114" s="89"/>
    </row>
    <row r="115" spans="1:7" s="2" customFormat="1" ht="24.75" customHeight="1">
      <c r="A115" s="35" t="s">
        <v>21</v>
      </c>
      <c r="B115" s="53">
        <v>40000</v>
      </c>
      <c r="C115" s="53">
        <f>SUM(C116:C133)</f>
        <v>30877.44</v>
      </c>
      <c r="D115" s="9">
        <f>B115-C115</f>
        <v>9122.560000000001</v>
      </c>
      <c r="E115" s="10">
        <f>(C115)/B115*100</f>
        <v>77.19359999999999</v>
      </c>
      <c r="F115" s="9">
        <v>67383.67000000001</v>
      </c>
      <c r="G115" s="89"/>
    </row>
    <row r="116" spans="1:7" s="2" customFormat="1" ht="19.5" customHeight="1">
      <c r="A116" s="38" t="s">
        <v>55</v>
      </c>
      <c r="B116" s="42"/>
      <c r="C116" s="42"/>
      <c r="D116" s="41"/>
      <c r="E116" s="43"/>
      <c r="F116" s="41"/>
      <c r="G116" s="89"/>
    </row>
    <row r="117" spans="1:7" s="2" customFormat="1" ht="19.5" customHeight="1">
      <c r="A117" s="38" t="s">
        <v>446</v>
      </c>
      <c r="B117" s="42"/>
      <c r="C117" s="42">
        <v>2520.49</v>
      </c>
      <c r="D117" s="41"/>
      <c r="E117" s="43"/>
      <c r="F117" s="41"/>
      <c r="G117" s="89"/>
    </row>
    <row r="118" spans="1:7" s="2" customFormat="1" ht="19.5" customHeight="1">
      <c r="A118" s="38" t="s">
        <v>468</v>
      </c>
      <c r="B118" s="42"/>
      <c r="C118" s="42"/>
      <c r="D118" s="41"/>
      <c r="E118" s="43"/>
      <c r="F118" s="41"/>
      <c r="G118" s="89"/>
    </row>
    <row r="119" spans="1:7" s="2" customFormat="1" ht="19.5" customHeight="1">
      <c r="A119" s="38" t="s">
        <v>469</v>
      </c>
      <c r="B119" s="42"/>
      <c r="C119" s="42">
        <v>1225.12</v>
      </c>
      <c r="D119" s="41"/>
      <c r="E119" s="43"/>
      <c r="F119" s="41"/>
      <c r="G119" s="89"/>
    </row>
    <row r="120" spans="1:7" s="2" customFormat="1" ht="19.5" customHeight="1">
      <c r="A120" s="38" t="s">
        <v>470</v>
      </c>
      <c r="B120" s="42"/>
      <c r="C120" s="42"/>
      <c r="D120" s="41"/>
      <c r="E120" s="43"/>
      <c r="F120" s="41"/>
      <c r="G120" s="89"/>
    </row>
    <row r="121" spans="1:7" s="2" customFormat="1" ht="19.5" customHeight="1">
      <c r="A121" s="38" t="s">
        <v>471</v>
      </c>
      <c r="B121" s="42"/>
      <c r="C121" s="42">
        <v>1225.12</v>
      </c>
      <c r="D121" s="41"/>
      <c r="E121" s="43"/>
      <c r="F121" s="41"/>
      <c r="G121" s="89"/>
    </row>
    <row r="122" spans="1:7" s="2" customFormat="1" ht="19.5" customHeight="1">
      <c r="A122" s="38" t="s">
        <v>472</v>
      </c>
      <c r="B122" s="42"/>
      <c r="C122" s="42"/>
      <c r="D122" s="41"/>
      <c r="E122" s="43"/>
      <c r="F122" s="41"/>
      <c r="G122" s="89"/>
    </row>
    <row r="123" spans="1:7" s="2" customFormat="1" ht="19.5" customHeight="1">
      <c r="A123" s="38" t="s">
        <v>473</v>
      </c>
      <c r="B123" s="42"/>
      <c r="C123" s="42">
        <v>1225.12</v>
      </c>
      <c r="D123" s="41"/>
      <c r="E123" s="43"/>
      <c r="F123" s="41"/>
      <c r="G123" s="89"/>
    </row>
    <row r="124" spans="1:7" s="2" customFormat="1" ht="19.5" customHeight="1">
      <c r="A124" s="38" t="s">
        <v>516</v>
      </c>
      <c r="B124" s="42"/>
      <c r="C124" s="42">
        <v>2520.49</v>
      </c>
      <c r="D124" s="41"/>
      <c r="E124" s="43"/>
      <c r="F124" s="41"/>
      <c r="G124" s="89"/>
    </row>
    <row r="125" spans="1:7" s="2" customFormat="1" ht="19.5" customHeight="1">
      <c r="A125" s="72" t="s">
        <v>517</v>
      </c>
      <c r="B125" s="74"/>
      <c r="C125" s="74"/>
      <c r="D125" s="46"/>
      <c r="E125" s="47"/>
      <c r="F125" s="46"/>
      <c r="G125" s="89"/>
    </row>
    <row r="126" spans="1:7" s="2" customFormat="1" ht="21" customHeight="1">
      <c r="A126" s="38" t="s">
        <v>518</v>
      </c>
      <c r="B126" s="42"/>
      <c r="C126" s="42">
        <v>3780.72</v>
      </c>
      <c r="D126" s="41"/>
      <c r="E126" s="43"/>
      <c r="F126" s="41"/>
      <c r="G126" s="89"/>
    </row>
    <row r="127" spans="1:7" s="2" customFormat="1" ht="21" customHeight="1">
      <c r="A127" s="38" t="s">
        <v>626</v>
      </c>
      <c r="B127" s="42"/>
      <c r="C127" s="42">
        <v>816.63</v>
      </c>
      <c r="D127" s="41"/>
      <c r="E127" s="43"/>
      <c r="F127" s="41"/>
      <c r="G127" s="89"/>
    </row>
    <row r="128" spans="1:7" s="2" customFormat="1" ht="21" customHeight="1">
      <c r="A128" s="38" t="s">
        <v>125</v>
      </c>
      <c r="B128" s="42"/>
      <c r="C128" s="42"/>
      <c r="D128" s="41"/>
      <c r="E128" s="43"/>
      <c r="F128" s="41"/>
      <c r="G128" s="89"/>
    </row>
    <row r="129" spans="1:7" s="2" customFormat="1" ht="21" customHeight="1">
      <c r="A129" s="38" t="s">
        <v>474</v>
      </c>
      <c r="B129" s="42"/>
      <c r="C129" s="42">
        <v>763.75</v>
      </c>
      <c r="D129" s="41"/>
      <c r="E129" s="43"/>
      <c r="F129" s="41"/>
      <c r="G129" s="89"/>
    </row>
    <row r="130" spans="1:7" s="2" customFormat="1" ht="21" customHeight="1">
      <c r="A130" s="38" t="s">
        <v>69</v>
      </c>
      <c r="B130" s="42"/>
      <c r="C130" s="42"/>
      <c r="D130" s="41"/>
      <c r="E130" s="43"/>
      <c r="F130" s="41"/>
      <c r="G130" s="89"/>
    </row>
    <row r="131" spans="1:7" s="2" customFormat="1" ht="21" customHeight="1">
      <c r="A131" s="38" t="s">
        <v>475</v>
      </c>
      <c r="B131" s="42"/>
      <c r="C131" s="42">
        <v>3000</v>
      </c>
      <c r="D131" s="41"/>
      <c r="E131" s="43"/>
      <c r="F131" s="41"/>
      <c r="G131" s="89"/>
    </row>
    <row r="132" spans="1:7" s="2" customFormat="1" ht="21" customHeight="1">
      <c r="A132" s="38" t="s">
        <v>609</v>
      </c>
      <c r="B132" s="42"/>
      <c r="C132" s="42">
        <v>800</v>
      </c>
      <c r="D132" s="41"/>
      <c r="E132" s="43"/>
      <c r="F132" s="41"/>
      <c r="G132" s="89"/>
    </row>
    <row r="133" spans="1:7" s="2" customFormat="1" ht="21" customHeight="1">
      <c r="A133" s="72" t="s">
        <v>476</v>
      </c>
      <c r="B133" s="74"/>
      <c r="C133" s="74">
        <v>13000</v>
      </c>
      <c r="D133" s="46"/>
      <c r="E133" s="47"/>
      <c r="F133" s="46"/>
      <c r="G133" s="89"/>
    </row>
    <row r="134" spans="1:101" s="24" customFormat="1" ht="24.75" customHeight="1">
      <c r="A134" s="18" t="s">
        <v>22</v>
      </c>
      <c r="B134" s="53">
        <v>120000</v>
      </c>
      <c r="C134" s="53">
        <f>SUM(C135:C143)</f>
        <v>116404.09</v>
      </c>
      <c r="D134" s="9">
        <f>B134-C134</f>
        <v>3595.9100000000035</v>
      </c>
      <c r="E134" s="10">
        <f>(C134)/B134*100</f>
        <v>97.00340833333333</v>
      </c>
      <c r="F134" s="9">
        <v>142566.25</v>
      </c>
      <c r="G134" s="7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</row>
    <row r="135" spans="1:7" s="44" customFormat="1" ht="19.5" customHeight="1">
      <c r="A135" s="64" t="s">
        <v>429</v>
      </c>
      <c r="B135" s="83"/>
      <c r="C135" s="83">
        <v>1503.34</v>
      </c>
      <c r="D135" s="51"/>
      <c r="E135" s="65"/>
      <c r="F135" s="51"/>
      <c r="G135" s="79"/>
    </row>
    <row r="136" spans="1:7" s="44" customFormat="1" ht="19.5" customHeight="1">
      <c r="A136" s="64" t="s">
        <v>519</v>
      </c>
      <c r="B136" s="83"/>
      <c r="C136" s="83">
        <v>647</v>
      </c>
      <c r="D136" s="51"/>
      <c r="E136" s="65"/>
      <c r="F136" s="51"/>
      <c r="G136" s="79"/>
    </row>
    <row r="137" spans="1:7" s="1" customFormat="1" ht="19.5" customHeight="1">
      <c r="A137" s="39" t="s">
        <v>520</v>
      </c>
      <c r="B137" s="42"/>
      <c r="C137" s="42">
        <v>53941.25</v>
      </c>
      <c r="D137" s="41"/>
      <c r="E137" s="43"/>
      <c r="F137" s="41"/>
      <c r="G137" s="89"/>
    </row>
    <row r="138" spans="1:7" s="1" customFormat="1" ht="19.5" customHeight="1">
      <c r="A138" s="38" t="s">
        <v>561</v>
      </c>
      <c r="B138" s="42"/>
      <c r="C138" s="42"/>
      <c r="D138" s="41"/>
      <c r="E138" s="43"/>
      <c r="F138" s="41"/>
      <c r="G138" s="89"/>
    </row>
    <row r="139" spans="1:7" s="1" customFormat="1" ht="19.5" customHeight="1">
      <c r="A139" s="38" t="s">
        <v>610</v>
      </c>
      <c r="B139" s="42"/>
      <c r="C139" s="42">
        <v>18750</v>
      </c>
      <c r="D139" s="41"/>
      <c r="E139" s="43"/>
      <c r="F139" s="41"/>
      <c r="G139" s="89"/>
    </row>
    <row r="140" spans="1:7" s="1" customFormat="1" ht="19.5" customHeight="1">
      <c r="A140" s="38" t="s">
        <v>478</v>
      </c>
      <c r="B140" s="42"/>
      <c r="C140" s="42">
        <v>15312.5</v>
      </c>
      <c r="D140" s="41"/>
      <c r="E140" s="43"/>
      <c r="F140" s="41"/>
      <c r="G140" s="89"/>
    </row>
    <row r="141" spans="1:7" s="1" customFormat="1" ht="19.5" customHeight="1">
      <c r="A141" s="38" t="s">
        <v>521</v>
      </c>
      <c r="B141" s="42"/>
      <c r="C141" s="42">
        <v>8750</v>
      </c>
      <c r="D141" s="41"/>
      <c r="E141" s="43"/>
      <c r="F141" s="41"/>
      <c r="G141" s="89"/>
    </row>
    <row r="142" spans="1:7" s="1" customFormat="1" ht="19.5" customHeight="1">
      <c r="A142" s="38" t="s">
        <v>430</v>
      </c>
      <c r="B142" s="42"/>
      <c r="C142" s="42"/>
      <c r="D142" s="41"/>
      <c r="E142" s="43"/>
      <c r="F142" s="41"/>
      <c r="G142" s="89"/>
    </row>
    <row r="143" spans="1:7" s="1" customFormat="1" ht="19.5" customHeight="1">
      <c r="A143" s="72" t="s">
        <v>431</v>
      </c>
      <c r="B143" s="74"/>
      <c r="C143" s="74">
        <v>17500</v>
      </c>
      <c r="D143" s="46"/>
      <c r="E143" s="47"/>
      <c r="F143" s="46"/>
      <c r="G143" s="89"/>
    </row>
    <row r="144" spans="1:7" s="44" customFormat="1" ht="24.75" customHeight="1">
      <c r="A144" s="75" t="s">
        <v>23</v>
      </c>
      <c r="B144" s="53">
        <v>10000</v>
      </c>
      <c r="C144" s="53">
        <f>SUM(C145:C147)</f>
        <v>9518.75</v>
      </c>
      <c r="D144" s="9">
        <f>B144-C144</f>
        <v>481.25</v>
      </c>
      <c r="E144" s="10">
        <f>(C144)/B144*100</f>
        <v>95.1875</v>
      </c>
      <c r="F144" s="9">
        <v>6350</v>
      </c>
      <c r="G144" s="89"/>
    </row>
    <row r="145" spans="1:7" s="44" customFormat="1" ht="19.5" customHeight="1">
      <c r="A145" s="63" t="s">
        <v>477</v>
      </c>
      <c r="B145" s="42"/>
      <c r="C145" s="42"/>
      <c r="D145" s="41"/>
      <c r="E145" s="43"/>
      <c r="F145" s="41"/>
      <c r="G145" s="89"/>
    </row>
    <row r="146" spans="1:7" s="44" customFormat="1" ht="19.5" customHeight="1">
      <c r="A146" s="63" t="s">
        <v>611</v>
      </c>
      <c r="B146" s="42"/>
      <c r="C146" s="42">
        <v>2500</v>
      </c>
      <c r="D146" s="41"/>
      <c r="E146" s="43"/>
      <c r="F146" s="41"/>
      <c r="G146" s="89"/>
    </row>
    <row r="147" spans="1:7" s="44" customFormat="1" ht="19.5" customHeight="1">
      <c r="A147" s="63" t="s">
        <v>479</v>
      </c>
      <c r="B147" s="42"/>
      <c r="C147" s="42">
        <v>7018.75</v>
      </c>
      <c r="D147" s="41"/>
      <c r="E147" s="43"/>
      <c r="F147" s="41"/>
      <c r="G147" s="89"/>
    </row>
    <row r="148" spans="1:7" s="466" customFormat="1" ht="30" customHeight="1">
      <c r="A148" s="454" t="s">
        <v>82</v>
      </c>
      <c r="B148" s="455">
        <f>SUM(B76,B87,B95,B107,B114,B115,B134,B144,B102)</f>
        <v>1025000</v>
      </c>
      <c r="C148" s="455">
        <f>SUM(C76,C87,C95,C107,C114,C115,C134,C144,C102)</f>
        <v>968033.0499999999</v>
      </c>
      <c r="D148" s="456">
        <f>B148-C148</f>
        <v>56966.95000000007</v>
      </c>
      <c r="E148" s="457">
        <f>(C148)/B148*100</f>
        <v>94.4422487804878</v>
      </c>
      <c r="F148" s="456">
        <f>SUM(F76:F144)</f>
        <v>870844.5700000001</v>
      </c>
      <c r="G148" s="465"/>
    </row>
    <row r="149" spans="1:6" s="115" customFormat="1" ht="24.75" customHeight="1">
      <c r="A149" s="152" t="s">
        <v>102</v>
      </c>
      <c r="B149" s="153">
        <v>0</v>
      </c>
      <c r="C149" s="150">
        <v>0</v>
      </c>
      <c r="D149" s="155">
        <f>B149-C149</f>
        <v>0</v>
      </c>
      <c r="E149" s="10"/>
      <c r="F149" s="156">
        <v>8342.04</v>
      </c>
    </row>
    <row r="150" spans="1:6" s="467" customFormat="1" ht="30" customHeight="1">
      <c r="A150" s="481" t="s">
        <v>103</v>
      </c>
      <c r="B150" s="491">
        <f>SUM(B149)</f>
        <v>0</v>
      </c>
      <c r="C150" s="491">
        <f>SUM(C149)</f>
        <v>0</v>
      </c>
      <c r="D150" s="491">
        <f>B150-C150</f>
        <v>0</v>
      </c>
      <c r="E150" s="492"/>
      <c r="F150" s="491">
        <f>F149</f>
        <v>8342.04</v>
      </c>
    </row>
    <row r="151" spans="1:7" s="1" customFormat="1" ht="24.75" customHeight="1">
      <c r="A151" s="78" t="s">
        <v>24</v>
      </c>
      <c r="B151" s="23">
        <v>20000</v>
      </c>
      <c r="C151" s="23">
        <f>SUM(C152:C154)</f>
        <v>12095.44</v>
      </c>
      <c r="D151" s="14">
        <f>B151-C151</f>
        <v>7904.5599999999995</v>
      </c>
      <c r="E151" s="15">
        <f>(C151)/B151*100</f>
        <v>60.477199999999996</v>
      </c>
      <c r="F151" s="14">
        <v>9093.64</v>
      </c>
      <c r="G151" s="79"/>
    </row>
    <row r="152" spans="1:21" s="24" customFormat="1" ht="19.5" customHeight="1">
      <c r="A152" s="48" t="s">
        <v>391</v>
      </c>
      <c r="B152" s="42"/>
      <c r="C152" s="42">
        <v>125</v>
      </c>
      <c r="D152" s="41"/>
      <c r="E152" s="43"/>
      <c r="F152" s="41"/>
      <c r="G152" s="7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320"/>
    </row>
    <row r="153" spans="1:7" s="1" customFormat="1" ht="19.5" customHeight="1">
      <c r="A153" s="48" t="s">
        <v>562</v>
      </c>
      <c r="B153" s="42"/>
      <c r="C153" s="42">
        <v>1321</v>
      </c>
      <c r="D153" s="41"/>
      <c r="E153" s="43"/>
      <c r="F153" s="41"/>
      <c r="G153" s="79"/>
    </row>
    <row r="154" spans="1:7" s="1" customFormat="1" ht="19.5" customHeight="1">
      <c r="A154" s="48" t="s">
        <v>544</v>
      </c>
      <c r="B154" s="42"/>
      <c r="C154" s="42">
        <v>10649.44</v>
      </c>
      <c r="D154" s="41"/>
      <c r="E154" s="43"/>
      <c r="F154" s="41"/>
      <c r="G154" s="79"/>
    </row>
    <row r="155" spans="1:21" s="20" customFormat="1" ht="24.75" customHeight="1">
      <c r="A155" s="18" t="s">
        <v>27</v>
      </c>
      <c r="B155" s="53">
        <v>1000</v>
      </c>
      <c r="C155" s="53">
        <f>SUM(C156:C157)</f>
        <v>180</v>
      </c>
      <c r="D155" s="9">
        <f>B155-C155</f>
        <v>820</v>
      </c>
      <c r="E155" s="10">
        <f>(C155)/B155*100</f>
        <v>18</v>
      </c>
      <c r="F155" s="9">
        <v>500</v>
      </c>
      <c r="G155" s="3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321"/>
    </row>
    <row r="156" spans="1:21" s="409" customFormat="1" ht="19.5" customHeight="1">
      <c r="A156" s="410" t="s">
        <v>563</v>
      </c>
      <c r="B156" s="416"/>
      <c r="C156" s="416">
        <v>180</v>
      </c>
      <c r="D156" s="413"/>
      <c r="E156" s="414"/>
      <c r="F156" s="413"/>
      <c r="G156" s="406"/>
      <c r="H156" s="407"/>
      <c r="I156" s="407"/>
      <c r="J156" s="407"/>
      <c r="K156" s="407"/>
      <c r="L156" s="407"/>
      <c r="M156" s="407"/>
      <c r="N156" s="407"/>
      <c r="O156" s="407"/>
      <c r="P156" s="407"/>
      <c r="Q156" s="407"/>
      <c r="R156" s="407"/>
      <c r="S156" s="407"/>
      <c r="T156" s="407"/>
      <c r="U156" s="408"/>
    </row>
    <row r="157" spans="1:21" s="409" customFormat="1" ht="19.5" customHeight="1">
      <c r="A157" s="410" t="s">
        <v>612</v>
      </c>
      <c r="B157" s="416"/>
      <c r="C157" s="416"/>
      <c r="D157" s="413"/>
      <c r="E157" s="414"/>
      <c r="F157" s="413"/>
      <c r="G157" s="406"/>
      <c r="H157" s="407"/>
      <c r="I157" s="407"/>
      <c r="J157" s="407"/>
      <c r="K157" s="407"/>
      <c r="L157" s="407"/>
      <c r="M157" s="407"/>
      <c r="N157" s="407"/>
      <c r="O157" s="407"/>
      <c r="P157" s="407"/>
      <c r="Q157" s="407"/>
      <c r="R157" s="407"/>
      <c r="S157" s="407"/>
      <c r="T157" s="407"/>
      <c r="U157" s="408"/>
    </row>
    <row r="158" spans="1:21" s="469" customFormat="1" ht="30" customHeight="1">
      <c r="A158" s="464" t="s">
        <v>83</v>
      </c>
      <c r="B158" s="455">
        <f>SUM(B151,B155)</f>
        <v>21000</v>
      </c>
      <c r="C158" s="455">
        <f>SUM(C151,C155)</f>
        <v>12275.44</v>
      </c>
      <c r="D158" s="456">
        <f>B158-C158</f>
        <v>8724.56</v>
      </c>
      <c r="E158" s="457">
        <f>(C158)/B158*100</f>
        <v>58.45447619047619</v>
      </c>
      <c r="F158" s="456">
        <f>SUM(F151:F155)</f>
        <v>9593.64</v>
      </c>
      <c r="G158" s="466"/>
      <c r="H158" s="466"/>
      <c r="I158" s="466"/>
      <c r="J158" s="466"/>
      <c r="K158" s="466"/>
      <c r="L158" s="466"/>
      <c r="M158" s="466"/>
      <c r="N158" s="466"/>
      <c r="O158" s="466"/>
      <c r="P158" s="466"/>
      <c r="Q158" s="466"/>
      <c r="R158" s="466"/>
      <c r="S158" s="466"/>
      <c r="T158" s="466"/>
      <c r="U158" s="468"/>
    </row>
    <row r="159" spans="1:21" s="20" customFormat="1" ht="24.75" customHeight="1">
      <c r="A159" s="18" t="s">
        <v>28</v>
      </c>
      <c r="B159" s="53">
        <v>4000</v>
      </c>
      <c r="C159" s="53">
        <f>SUM(C160:C161)</f>
        <v>1228.6100000000001</v>
      </c>
      <c r="D159" s="9">
        <f>B159-C159</f>
        <v>2771.39</v>
      </c>
      <c r="E159" s="10">
        <f>(C159)/B159*100</f>
        <v>30.715250000000005</v>
      </c>
      <c r="F159" s="9">
        <v>1529.07</v>
      </c>
      <c r="G159" s="3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321"/>
    </row>
    <row r="160" spans="1:7" s="44" customFormat="1" ht="19.5" customHeight="1">
      <c r="A160" s="38" t="s">
        <v>393</v>
      </c>
      <c r="B160" s="42"/>
      <c r="C160" s="42">
        <v>214.49</v>
      </c>
      <c r="D160" s="41"/>
      <c r="E160" s="43"/>
      <c r="F160" s="41"/>
      <c r="G160" s="79"/>
    </row>
    <row r="161" spans="1:7" s="44" customFormat="1" ht="19.5" customHeight="1">
      <c r="A161" s="72" t="s">
        <v>157</v>
      </c>
      <c r="B161" s="74"/>
      <c r="C161" s="74">
        <v>1014.12</v>
      </c>
      <c r="D161" s="46"/>
      <c r="E161" s="47"/>
      <c r="F161" s="46"/>
      <c r="G161" s="79"/>
    </row>
    <row r="162" spans="1:7" s="1" customFormat="1" ht="24.75" customHeight="1">
      <c r="A162" s="167" t="s">
        <v>29</v>
      </c>
      <c r="B162" s="23">
        <v>1500</v>
      </c>
      <c r="C162" s="23">
        <f>SUM(C163:C164)</f>
        <v>1066.3600000000001</v>
      </c>
      <c r="D162" s="258">
        <f>B162-C162</f>
        <v>433.6399999999999</v>
      </c>
      <c r="E162" s="15">
        <f>(C162)/B162*100</f>
        <v>71.09066666666668</v>
      </c>
      <c r="F162" s="14">
        <v>1679.66</v>
      </c>
      <c r="G162" s="30"/>
    </row>
    <row r="163" spans="1:7" s="44" customFormat="1" ht="19.5" customHeight="1">
      <c r="A163" s="38" t="s">
        <v>358</v>
      </c>
      <c r="B163" s="42"/>
      <c r="C163" s="42">
        <v>286.53</v>
      </c>
      <c r="D163" s="259"/>
      <c r="E163" s="43"/>
      <c r="F163" s="41"/>
      <c r="G163" s="79"/>
    </row>
    <row r="164" spans="1:7" s="44" customFormat="1" ht="19.5" customHeight="1">
      <c r="A164" s="38" t="s">
        <v>432</v>
      </c>
      <c r="B164" s="42"/>
      <c r="C164" s="42">
        <v>779.83</v>
      </c>
      <c r="D164" s="260"/>
      <c r="E164" s="43"/>
      <c r="F164" s="41"/>
      <c r="G164" s="79"/>
    </row>
    <row r="165" spans="1:6" s="466" customFormat="1" ht="30" customHeight="1">
      <c r="A165" s="464" t="s">
        <v>84</v>
      </c>
      <c r="B165" s="455">
        <f>SUM(B159,B162)</f>
        <v>5500</v>
      </c>
      <c r="C165" s="455">
        <f>SUM(C159,C162)</f>
        <v>2294.9700000000003</v>
      </c>
      <c r="D165" s="456">
        <f>B165-C165</f>
        <v>3205.0299999999997</v>
      </c>
      <c r="E165" s="457">
        <f>(C165)/B165*100</f>
        <v>41.726727272727274</v>
      </c>
      <c r="F165" s="456">
        <f>SUM(F159:F162)</f>
        <v>3208.73</v>
      </c>
    </row>
    <row r="166" spans="1:10" s="80" customFormat="1" ht="24.75" customHeight="1">
      <c r="A166" s="27" t="s">
        <v>42</v>
      </c>
      <c r="B166" s="85">
        <v>30000</v>
      </c>
      <c r="C166" s="85">
        <f>SUM(C167:C171)</f>
        <v>20086.519999999997</v>
      </c>
      <c r="D166" s="19">
        <f>B166-C166</f>
        <v>9913.480000000003</v>
      </c>
      <c r="E166" s="28">
        <f>(C166)/B166*100</f>
        <v>66.95506666666665</v>
      </c>
      <c r="F166" s="19">
        <v>0</v>
      </c>
      <c r="G166" s="30"/>
      <c r="H166" s="141"/>
      <c r="I166" s="141"/>
      <c r="J166" s="141"/>
    </row>
    <row r="167" spans="1:10" s="80" customFormat="1" ht="18" customHeight="1">
      <c r="A167" s="323" t="s">
        <v>135</v>
      </c>
      <c r="B167" s="82"/>
      <c r="C167" s="83"/>
      <c r="D167" s="33"/>
      <c r="E167" s="34"/>
      <c r="F167" s="33"/>
      <c r="G167" s="30"/>
      <c r="H167" s="141"/>
      <c r="I167" s="141"/>
      <c r="J167" s="141"/>
    </row>
    <row r="168" spans="1:10" s="80" customFormat="1" ht="18" customHeight="1">
      <c r="A168" s="64" t="s">
        <v>522</v>
      </c>
      <c r="B168" s="83"/>
      <c r="C168" s="83">
        <v>9035.13</v>
      </c>
      <c r="D168" s="51"/>
      <c r="E168" s="65"/>
      <c r="F168" s="51"/>
      <c r="G168" s="79"/>
      <c r="H168" s="141"/>
      <c r="I168" s="141"/>
      <c r="J168" s="141"/>
    </row>
    <row r="169" spans="1:10" s="80" customFormat="1" ht="18" customHeight="1">
      <c r="A169" s="64" t="s">
        <v>396</v>
      </c>
      <c r="B169" s="82"/>
      <c r="C169" s="83">
        <v>3275.13</v>
      </c>
      <c r="D169" s="33"/>
      <c r="E169" s="34"/>
      <c r="F169" s="33"/>
      <c r="G169" s="30"/>
      <c r="H169" s="141"/>
      <c r="I169" s="141"/>
      <c r="J169" s="141"/>
    </row>
    <row r="170" spans="1:10" s="80" customFormat="1" ht="18" customHeight="1">
      <c r="A170" s="64" t="s">
        <v>534</v>
      </c>
      <c r="B170" s="82"/>
      <c r="C170" s="83">
        <v>2980.01</v>
      </c>
      <c r="D170" s="33"/>
      <c r="E170" s="34"/>
      <c r="F170" s="33"/>
      <c r="G170" s="30"/>
      <c r="H170" s="141"/>
      <c r="I170" s="141"/>
      <c r="J170" s="141"/>
    </row>
    <row r="171" spans="1:10" s="80" customFormat="1" ht="18" customHeight="1">
      <c r="A171" s="40" t="s">
        <v>564</v>
      </c>
      <c r="B171" s="271"/>
      <c r="C171" s="84">
        <v>4796.25</v>
      </c>
      <c r="D171" s="58"/>
      <c r="E171" s="59"/>
      <c r="F171" s="58"/>
      <c r="G171" s="30"/>
      <c r="H171" s="141"/>
      <c r="I171" s="141"/>
      <c r="J171" s="141"/>
    </row>
    <row r="172" spans="1:10" s="80" customFormat="1" ht="24.75" customHeight="1">
      <c r="A172" s="27" t="s">
        <v>44</v>
      </c>
      <c r="B172" s="85">
        <v>6000</v>
      </c>
      <c r="C172" s="85">
        <f>C173</f>
        <v>161.69</v>
      </c>
      <c r="D172" s="19">
        <f>B172-C172</f>
        <v>5838.31</v>
      </c>
      <c r="E172" s="28">
        <f>(C172)/B172*100</f>
        <v>2.6948333333333334</v>
      </c>
      <c r="F172" s="19">
        <v>243.54</v>
      </c>
      <c r="G172" s="30"/>
      <c r="H172" s="141"/>
      <c r="I172" s="141"/>
      <c r="J172" s="141"/>
    </row>
    <row r="173" spans="1:10" s="80" customFormat="1" ht="19.5" customHeight="1">
      <c r="A173" s="40" t="s">
        <v>480</v>
      </c>
      <c r="B173" s="84"/>
      <c r="C173" s="84">
        <v>161.69</v>
      </c>
      <c r="D173" s="52"/>
      <c r="E173" s="67"/>
      <c r="F173" s="52"/>
      <c r="G173" s="79"/>
      <c r="H173" s="141"/>
      <c r="I173" s="141"/>
      <c r="J173" s="141"/>
    </row>
    <row r="174" spans="1:10" s="235" customFormat="1" ht="24.75" customHeight="1">
      <c r="A174" s="32" t="s">
        <v>539</v>
      </c>
      <c r="B174" s="82">
        <v>10000</v>
      </c>
      <c r="C174" s="82">
        <v>0</v>
      </c>
      <c r="D174" s="33">
        <f>B174-C174</f>
        <v>10000</v>
      </c>
      <c r="E174" s="34">
        <f>(C174)/B174*100</f>
        <v>0</v>
      </c>
      <c r="F174" s="33"/>
      <c r="G174" s="30"/>
      <c r="H174" s="386"/>
      <c r="I174" s="386"/>
      <c r="J174" s="386"/>
    </row>
    <row r="175" spans="1:10" s="80" customFormat="1" ht="24.75" customHeight="1">
      <c r="A175" s="27" t="s">
        <v>223</v>
      </c>
      <c r="B175" s="85">
        <v>0</v>
      </c>
      <c r="C175" s="85">
        <f>C176</f>
        <v>9721.25</v>
      </c>
      <c r="D175" s="19">
        <f>B175-C175</f>
        <v>-9721.25</v>
      </c>
      <c r="E175" s="28"/>
      <c r="F175" s="19">
        <v>2230.03</v>
      </c>
      <c r="G175" s="30"/>
      <c r="H175" s="141"/>
      <c r="I175" s="141"/>
      <c r="J175" s="141"/>
    </row>
    <row r="176" spans="1:10" s="80" customFormat="1" ht="22.5" customHeight="1">
      <c r="A176" s="64" t="s">
        <v>535</v>
      </c>
      <c r="B176" s="83"/>
      <c r="C176" s="83">
        <v>9721.25</v>
      </c>
      <c r="D176" s="545" t="s">
        <v>227</v>
      </c>
      <c r="E176" s="65"/>
      <c r="F176" s="51"/>
      <c r="G176" s="79"/>
      <c r="H176" s="141"/>
      <c r="I176" s="141"/>
      <c r="J176" s="141"/>
    </row>
    <row r="177" spans="1:10" s="80" customFormat="1" ht="22.5" customHeight="1">
      <c r="A177" s="64"/>
      <c r="B177" s="83"/>
      <c r="C177" s="83"/>
      <c r="D177" s="545"/>
      <c r="E177" s="65"/>
      <c r="F177" s="51"/>
      <c r="G177" s="79"/>
      <c r="H177" s="141"/>
      <c r="I177" s="141"/>
      <c r="J177" s="141"/>
    </row>
    <row r="178" spans="1:10" s="80" customFormat="1" ht="22.5" customHeight="1">
      <c r="A178" s="64"/>
      <c r="B178" s="83"/>
      <c r="C178" s="83"/>
      <c r="D178" s="545"/>
      <c r="E178" s="65"/>
      <c r="F178" s="51"/>
      <c r="G178" s="79"/>
      <c r="H178" s="141"/>
      <c r="I178" s="141"/>
      <c r="J178" s="141"/>
    </row>
    <row r="179" spans="1:10" s="80" customFormat="1" ht="22.5" customHeight="1">
      <c r="A179" s="64"/>
      <c r="B179" s="83"/>
      <c r="C179" s="83"/>
      <c r="D179" s="546"/>
      <c r="E179" s="65"/>
      <c r="F179" s="51"/>
      <c r="G179" s="79"/>
      <c r="H179" s="141"/>
      <c r="I179" s="141"/>
      <c r="J179" s="141"/>
    </row>
    <row r="180" spans="1:10" s="471" customFormat="1" ht="30" customHeight="1">
      <c r="A180" s="464" t="s">
        <v>88</v>
      </c>
      <c r="B180" s="455">
        <f>SUM(B166+B172+B175+B174)</f>
        <v>46000</v>
      </c>
      <c r="C180" s="455">
        <f>SUM(C166+C172+C175+C174)</f>
        <v>29969.459999999995</v>
      </c>
      <c r="D180" s="456">
        <f>B180-C180</f>
        <v>16030.540000000005</v>
      </c>
      <c r="E180" s="457">
        <f>(C180)/B180*100</f>
        <v>65.151</v>
      </c>
      <c r="F180" s="456">
        <f>SUM(F166:F175)</f>
        <v>2473.57</v>
      </c>
      <c r="G180" s="458"/>
      <c r="H180" s="470"/>
      <c r="I180" s="470"/>
      <c r="J180" s="470"/>
    </row>
    <row r="181" spans="1:6" s="466" customFormat="1" ht="34.5" customHeight="1">
      <c r="A181" s="464" t="s">
        <v>30</v>
      </c>
      <c r="B181" s="456">
        <f>SUM(B41,B58,B75,B148,B158,B165,B180,B150)</f>
        <v>3891500</v>
      </c>
      <c r="C181" s="456">
        <f>SUM(C41,C58,C75,C148,C158,C165,C180,C150)</f>
        <v>3338601.9799999995</v>
      </c>
      <c r="D181" s="456">
        <f>B181-C181</f>
        <v>552898.0200000005</v>
      </c>
      <c r="E181" s="457">
        <f>(C181)/B181*100</f>
        <v>85.79216189130155</v>
      </c>
      <c r="F181" s="456">
        <f>SUM(F41,F58,F75,F148,F150,F158,F165,F180)</f>
        <v>3286854.93</v>
      </c>
    </row>
    <row r="182" spans="1:11" s="479" customFormat="1" ht="30" customHeight="1">
      <c r="A182" s="464" t="s">
        <v>123</v>
      </c>
      <c r="B182" s="456"/>
      <c r="C182" s="456"/>
      <c r="D182" s="456"/>
      <c r="E182" s="457"/>
      <c r="F182" s="456"/>
      <c r="G182" s="466"/>
      <c r="H182" s="466"/>
      <c r="I182" s="466"/>
      <c r="J182" s="466"/>
      <c r="K182" s="478"/>
    </row>
    <row r="183" spans="1:11" s="56" customFormat="1" ht="24.75" customHeight="1">
      <c r="A183" s="35" t="s">
        <v>85</v>
      </c>
      <c r="B183" s="53">
        <f>SUM(B185,B188)</f>
        <v>48521429.38</v>
      </c>
      <c r="C183" s="53">
        <f>SUM(C184:C186)</f>
        <v>43926520.32</v>
      </c>
      <c r="D183" s="19">
        <f>B183-C183</f>
        <v>4594909.060000002</v>
      </c>
      <c r="E183" s="10">
        <f>(C183)/B183*100</f>
        <v>90.53014488914877</v>
      </c>
      <c r="F183" s="9">
        <v>54153196.52</v>
      </c>
      <c r="G183" s="30"/>
      <c r="H183" s="30"/>
      <c r="I183" s="30"/>
      <c r="J183" s="30"/>
      <c r="K183" s="221"/>
    </row>
    <row r="184" spans="1:11" s="56" customFormat="1" ht="21.75" customHeight="1">
      <c r="A184" s="38" t="s">
        <v>565</v>
      </c>
      <c r="B184" s="91" t="s">
        <v>139</v>
      </c>
      <c r="C184" s="42">
        <v>43926520.32</v>
      </c>
      <c r="D184" s="192"/>
      <c r="E184" s="191"/>
      <c r="F184" s="192"/>
      <c r="G184" s="79"/>
      <c r="H184" s="30"/>
      <c r="I184" s="30"/>
      <c r="J184" s="30"/>
      <c r="K184" s="221"/>
    </row>
    <row r="185" spans="1:11" s="56" customFormat="1" ht="21.75" customHeight="1">
      <c r="A185" s="38"/>
      <c r="B185" s="42">
        <v>37444414</v>
      </c>
      <c r="C185" s="42"/>
      <c r="D185" s="192"/>
      <c r="E185" s="191"/>
      <c r="F185" s="192"/>
      <c r="G185" s="30"/>
      <c r="H185" s="30"/>
      <c r="I185" s="30"/>
      <c r="J185" s="30"/>
      <c r="K185" s="221"/>
    </row>
    <row r="186" spans="1:11" s="57" customFormat="1" ht="21.75" customHeight="1">
      <c r="A186" s="38"/>
      <c r="B186" s="91" t="s">
        <v>33</v>
      </c>
      <c r="C186" s="42"/>
      <c r="D186" s="192"/>
      <c r="E186" s="191"/>
      <c r="F186" s="192"/>
      <c r="G186" s="30"/>
      <c r="H186" s="79"/>
      <c r="I186" s="79"/>
      <c r="J186" s="79"/>
      <c r="K186" s="223"/>
    </row>
    <row r="187" spans="1:7" s="61" customFormat="1" ht="21.75" customHeight="1">
      <c r="A187" s="38"/>
      <c r="B187" s="91" t="s">
        <v>398</v>
      </c>
      <c r="C187" s="42"/>
      <c r="D187" s="192"/>
      <c r="E187" s="191"/>
      <c r="F187" s="192"/>
      <c r="G187" s="30"/>
    </row>
    <row r="188" spans="1:10" s="62" customFormat="1" ht="21.75" customHeight="1">
      <c r="A188" s="72"/>
      <c r="B188" s="74">
        <v>11077015.38</v>
      </c>
      <c r="C188" s="74"/>
      <c r="D188" s="194"/>
      <c r="E188" s="193"/>
      <c r="F188" s="194"/>
      <c r="G188" s="30"/>
      <c r="H188" s="61"/>
      <c r="I188" s="61"/>
      <c r="J188" s="61"/>
    </row>
    <row r="189" spans="1:10" s="476" customFormat="1" ht="30" customHeight="1">
      <c r="A189" s="472" t="s">
        <v>86</v>
      </c>
      <c r="B189" s="473">
        <f>B183</f>
        <v>48521429.38</v>
      </c>
      <c r="C189" s="473">
        <f>C183</f>
        <v>43926520.32</v>
      </c>
      <c r="D189" s="474">
        <f>B189-C189</f>
        <v>4594909.060000002</v>
      </c>
      <c r="E189" s="475">
        <f>(C189)/B189*100</f>
        <v>90.53014488914877</v>
      </c>
      <c r="F189" s="474">
        <f>F183</f>
        <v>54153196.52</v>
      </c>
      <c r="G189" s="466"/>
      <c r="H189" s="466"/>
      <c r="I189" s="466"/>
      <c r="J189" s="466"/>
    </row>
    <row r="190" spans="1:6" s="466" customFormat="1" ht="34.5" customHeight="1">
      <c r="A190" s="477" t="s">
        <v>34</v>
      </c>
      <c r="B190" s="455">
        <f>B189</f>
        <v>48521429.38</v>
      </c>
      <c r="C190" s="455">
        <f>C189</f>
        <v>43926520.32</v>
      </c>
      <c r="D190" s="456">
        <f>B190-C190</f>
        <v>4594909.060000002</v>
      </c>
      <c r="E190" s="457">
        <f>(C190)/B190*100</f>
        <v>90.53014488914877</v>
      </c>
      <c r="F190" s="456">
        <f>F189</f>
        <v>54153196.52</v>
      </c>
    </row>
    <row r="191" spans="1:10" s="453" customFormat="1" ht="30" customHeight="1">
      <c r="A191" s="480" t="s">
        <v>59</v>
      </c>
      <c r="B191" s="461"/>
      <c r="C191" s="461"/>
      <c r="D191" s="462"/>
      <c r="E191" s="463"/>
      <c r="F191" s="462"/>
      <c r="G191" s="466"/>
      <c r="H191" s="458"/>
      <c r="I191" s="458"/>
      <c r="J191" s="458"/>
    </row>
    <row r="192" spans="1:10" s="2" customFormat="1" ht="24.75" customHeight="1">
      <c r="A192" s="16" t="s">
        <v>18</v>
      </c>
      <c r="B192" s="17">
        <v>0</v>
      </c>
      <c r="C192" s="17">
        <v>0</v>
      </c>
      <c r="D192" s="12">
        <f>B192-C192</f>
        <v>0</v>
      </c>
      <c r="E192" s="13"/>
      <c r="F192" s="12">
        <v>736.08</v>
      </c>
      <c r="G192" s="30"/>
      <c r="H192" s="44"/>
      <c r="I192" s="44"/>
      <c r="J192" s="44"/>
    </row>
    <row r="193" spans="1:7" s="44" customFormat="1" ht="24.75" customHeight="1">
      <c r="A193" s="18" t="s">
        <v>19</v>
      </c>
      <c r="B193" s="53">
        <v>15000</v>
      </c>
      <c r="C193" s="53">
        <f>SUM(C194:C200)</f>
        <v>13632.5</v>
      </c>
      <c r="D193" s="9">
        <f>B193-C193</f>
        <v>1367.5</v>
      </c>
      <c r="E193" s="10">
        <f>(C193)/B193*100</f>
        <v>90.88333333333334</v>
      </c>
      <c r="F193" s="9">
        <v>7000</v>
      </c>
      <c r="G193" s="30"/>
    </row>
    <row r="194" spans="1:7" s="44" customFormat="1" ht="19.5" customHeight="1">
      <c r="A194" s="39" t="s">
        <v>433</v>
      </c>
      <c r="B194" s="49"/>
      <c r="C194" s="42">
        <v>2400</v>
      </c>
      <c r="D194" s="41"/>
      <c r="E194" s="43"/>
      <c r="F194" s="41"/>
      <c r="G194" s="79"/>
    </row>
    <row r="195" spans="1:7" s="44" customFormat="1" ht="19.5" customHeight="1">
      <c r="A195" s="39" t="s">
        <v>434</v>
      </c>
      <c r="B195" s="49"/>
      <c r="C195" s="42"/>
      <c r="D195" s="41"/>
      <c r="E195" s="43"/>
      <c r="F195" s="41"/>
      <c r="G195" s="79"/>
    </row>
    <row r="196" spans="1:7" s="44" customFormat="1" ht="19.5" customHeight="1">
      <c r="A196" s="39" t="s">
        <v>481</v>
      </c>
      <c r="B196" s="49"/>
      <c r="C196" s="42"/>
      <c r="D196" s="41"/>
      <c r="E196" s="43"/>
      <c r="F196" s="41"/>
      <c r="G196" s="79"/>
    </row>
    <row r="197" spans="1:7" s="44" customFormat="1" ht="19.5" customHeight="1">
      <c r="A197" s="39" t="s">
        <v>514</v>
      </c>
      <c r="B197" s="49"/>
      <c r="C197" s="42">
        <v>9250</v>
      </c>
      <c r="D197" s="41"/>
      <c r="E197" s="43"/>
      <c r="F197" s="41"/>
      <c r="G197" s="79"/>
    </row>
    <row r="198" spans="1:7" s="44" customFormat="1" ht="19.5" customHeight="1">
      <c r="A198" s="39" t="s">
        <v>566</v>
      </c>
      <c r="B198" s="49"/>
      <c r="C198" s="42"/>
      <c r="D198" s="41"/>
      <c r="E198" s="43"/>
      <c r="F198" s="41"/>
      <c r="G198" s="79"/>
    </row>
    <row r="199" spans="1:7" s="44" customFormat="1" ht="19.5" customHeight="1">
      <c r="A199" s="39" t="s">
        <v>567</v>
      </c>
      <c r="B199" s="49"/>
      <c r="C199" s="42"/>
      <c r="D199" s="41"/>
      <c r="E199" s="43"/>
      <c r="F199" s="41"/>
      <c r="G199" s="79"/>
    </row>
    <row r="200" spans="1:7" s="44" customFormat="1" ht="19.5" customHeight="1">
      <c r="A200" s="45" t="s">
        <v>568</v>
      </c>
      <c r="B200" s="76"/>
      <c r="C200" s="74">
        <v>1982.5</v>
      </c>
      <c r="D200" s="46"/>
      <c r="E200" s="47"/>
      <c r="F200" s="46"/>
      <c r="G200" s="79"/>
    </row>
    <row r="201" spans="1:10" s="2" customFormat="1" ht="24.75" customHeight="1">
      <c r="A201" s="18" t="s">
        <v>21</v>
      </c>
      <c r="B201" s="36">
        <v>15000</v>
      </c>
      <c r="C201" s="85">
        <f>SUM(C202:C206)</f>
        <v>3745.0299999999997</v>
      </c>
      <c r="D201" s="9">
        <f>B201-C201</f>
        <v>11254.970000000001</v>
      </c>
      <c r="E201" s="10">
        <f>(C201)/B201*100</f>
        <v>24.966866666666665</v>
      </c>
      <c r="F201" s="9">
        <v>19650.6</v>
      </c>
      <c r="G201" s="30"/>
      <c r="H201" s="44"/>
      <c r="I201" s="44"/>
      <c r="J201" s="44"/>
    </row>
    <row r="202" spans="1:10" s="415" customFormat="1" ht="19.5" customHeight="1">
      <c r="A202" s="410" t="s">
        <v>55</v>
      </c>
      <c r="B202" s="411"/>
      <c r="C202" s="412"/>
      <c r="D202" s="413"/>
      <c r="E202" s="414"/>
      <c r="F202" s="413"/>
      <c r="G202" s="406"/>
      <c r="H202" s="407"/>
      <c r="I202" s="407"/>
      <c r="J202" s="407"/>
    </row>
    <row r="203" spans="1:10" s="415" customFormat="1" ht="19.5" customHeight="1">
      <c r="A203" s="410" t="s">
        <v>569</v>
      </c>
      <c r="B203" s="411"/>
      <c r="C203" s="412">
        <v>995.03</v>
      </c>
      <c r="D203" s="413"/>
      <c r="E203" s="414"/>
      <c r="F203" s="413"/>
      <c r="G203" s="406"/>
      <c r="H203" s="407"/>
      <c r="I203" s="407"/>
      <c r="J203" s="407"/>
    </row>
    <row r="204" spans="1:10" s="2" customFormat="1" ht="19.5" customHeight="1">
      <c r="A204" s="39" t="s">
        <v>95</v>
      </c>
      <c r="B204" s="262"/>
      <c r="C204" s="82"/>
      <c r="D204" s="14"/>
      <c r="E204" s="15"/>
      <c r="F204" s="14"/>
      <c r="G204" s="30"/>
      <c r="H204" s="44"/>
      <c r="I204" s="44"/>
      <c r="J204" s="44"/>
    </row>
    <row r="205" spans="1:10" s="2" customFormat="1" ht="19.5" customHeight="1">
      <c r="A205" s="39" t="s">
        <v>482</v>
      </c>
      <c r="B205" s="49"/>
      <c r="C205" s="83">
        <v>2750</v>
      </c>
      <c r="D205" s="41"/>
      <c r="E205" s="43"/>
      <c r="F205" s="41"/>
      <c r="G205" s="79"/>
      <c r="H205" s="44"/>
      <c r="I205" s="44"/>
      <c r="J205" s="44"/>
    </row>
    <row r="206" spans="1:10" s="2" customFormat="1" ht="19.5" customHeight="1">
      <c r="A206" s="45" t="s">
        <v>483</v>
      </c>
      <c r="B206" s="76"/>
      <c r="C206" s="84"/>
      <c r="D206" s="46"/>
      <c r="E206" s="47"/>
      <c r="F206" s="46"/>
      <c r="G206" s="79"/>
      <c r="H206" s="44"/>
      <c r="I206" s="44"/>
      <c r="J206" s="44"/>
    </row>
    <row r="207" spans="1:10" s="2" customFormat="1" ht="24.75" customHeight="1">
      <c r="A207" s="18" t="s">
        <v>23</v>
      </c>
      <c r="B207" s="53">
        <v>15000</v>
      </c>
      <c r="C207" s="53">
        <f>SUM(C208:C209)</f>
        <v>7350</v>
      </c>
      <c r="D207" s="9">
        <f>B207-C207</f>
        <v>7650</v>
      </c>
      <c r="E207" s="10">
        <f>(C207)/B207*100</f>
        <v>49</v>
      </c>
      <c r="F207" s="9">
        <v>14920.63</v>
      </c>
      <c r="G207" s="30"/>
      <c r="H207" s="44"/>
      <c r="I207" s="44"/>
      <c r="J207" s="44"/>
    </row>
    <row r="208" spans="1:10" s="415" customFormat="1" ht="19.5" customHeight="1">
      <c r="A208" s="410" t="s">
        <v>570</v>
      </c>
      <c r="B208" s="416"/>
      <c r="C208" s="416">
        <v>1100</v>
      </c>
      <c r="D208" s="413"/>
      <c r="E208" s="414"/>
      <c r="F208" s="413"/>
      <c r="G208" s="406"/>
      <c r="H208" s="407"/>
      <c r="I208" s="407"/>
      <c r="J208" s="407"/>
    </row>
    <row r="209" spans="1:10" s="415" customFormat="1" ht="19.5" customHeight="1">
      <c r="A209" s="417" t="s">
        <v>571</v>
      </c>
      <c r="B209" s="418"/>
      <c r="C209" s="418">
        <v>6250</v>
      </c>
      <c r="D209" s="419"/>
      <c r="E209" s="420"/>
      <c r="F209" s="419"/>
      <c r="G209" s="406"/>
      <c r="H209" s="407"/>
      <c r="I209" s="407"/>
      <c r="J209" s="407"/>
    </row>
    <row r="210" spans="1:10" s="453" customFormat="1" ht="30" customHeight="1">
      <c r="A210" s="464" t="s">
        <v>82</v>
      </c>
      <c r="B210" s="456">
        <f>SUM(B192,B193,B201,B207)</f>
        <v>45000</v>
      </c>
      <c r="C210" s="456">
        <f>SUM(C192,C193,C201,C207)</f>
        <v>24727.53</v>
      </c>
      <c r="D210" s="456">
        <f>B210-C210</f>
        <v>20272.47</v>
      </c>
      <c r="E210" s="457">
        <f>(C210)/B210*100</f>
        <v>54.950066666666665</v>
      </c>
      <c r="F210" s="456">
        <f>SUM(F192:F207)</f>
        <v>42307.31</v>
      </c>
      <c r="G210" s="466"/>
      <c r="H210" s="458"/>
      <c r="I210" s="458"/>
      <c r="J210" s="458"/>
    </row>
    <row r="211" spans="1:10" s="372" customFormat="1" ht="24.75" customHeight="1">
      <c r="A211" s="368" t="s">
        <v>102</v>
      </c>
      <c r="B211" s="369">
        <v>10000</v>
      </c>
      <c r="C211" s="370">
        <v>0</v>
      </c>
      <c r="D211" s="369">
        <f>B211-C211</f>
        <v>10000</v>
      </c>
      <c r="E211" s="532">
        <f>(C211)/B211*100</f>
        <v>0</v>
      </c>
      <c r="F211" s="369">
        <v>0</v>
      </c>
      <c r="G211" s="255"/>
      <c r="H211" s="371"/>
      <c r="I211" s="371"/>
      <c r="J211" s="371"/>
    </row>
    <row r="212" spans="1:10" s="453" customFormat="1" ht="30" customHeight="1">
      <c r="A212" s="481" t="s">
        <v>103</v>
      </c>
      <c r="B212" s="455">
        <f>SUM(B211)</f>
        <v>10000</v>
      </c>
      <c r="C212" s="455">
        <f>SUM(C211)</f>
        <v>0</v>
      </c>
      <c r="D212" s="456">
        <f>B212-C212</f>
        <v>10000</v>
      </c>
      <c r="E212" s="457">
        <f>(C212)/B212*100</f>
        <v>0</v>
      </c>
      <c r="F212" s="456">
        <f>F211</f>
        <v>0</v>
      </c>
      <c r="G212" s="466"/>
      <c r="H212" s="458"/>
      <c r="I212" s="458"/>
      <c r="J212" s="458"/>
    </row>
    <row r="213" spans="1:10" s="2" customFormat="1" ht="24.75" customHeight="1">
      <c r="A213" s="18" t="s">
        <v>24</v>
      </c>
      <c r="B213" s="53">
        <v>20000</v>
      </c>
      <c r="C213" s="53">
        <f>C214</f>
        <v>6039.19</v>
      </c>
      <c r="D213" s="9">
        <f>B213-C213</f>
        <v>13960.810000000001</v>
      </c>
      <c r="E213" s="10">
        <f>(C213)/B213*100</f>
        <v>30.19595</v>
      </c>
      <c r="F213" s="9">
        <v>6522.2</v>
      </c>
      <c r="G213" s="30"/>
      <c r="H213" s="44"/>
      <c r="I213" s="44"/>
      <c r="J213" s="44"/>
    </row>
    <row r="214" spans="1:10" s="2" customFormat="1" ht="19.5" customHeight="1">
      <c r="A214" s="39" t="s">
        <v>25</v>
      </c>
      <c r="B214" s="42"/>
      <c r="C214" s="42">
        <v>6039.19</v>
      </c>
      <c r="D214" s="41"/>
      <c r="E214" s="43"/>
      <c r="F214" s="41"/>
      <c r="G214" s="79"/>
      <c r="H214" s="44"/>
      <c r="I214" s="44"/>
      <c r="J214" s="44"/>
    </row>
    <row r="215" spans="1:10" s="453" customFormat="1" ht="30" customHeight="1">
      <c r="A215" s="464" t="s">
        <v>83</v>
      </c>
      <c r="B215" s="455">
        <f>B213</f>
        <v>20000</v>
      </c>
      <c r="C215" s="455">
        <f>C213</f>
        <v>6039.19</v>
      </c>
      <c r="D215" s="456">
        <f>B215-C215</f>
        <v>13960.810000000001</v>
      </c>
      <c r="E215" s="457">
        <f>(C215)/B215*100</f>
        <v>30.19595</v>
      </c>
      <c r="F215" s="456">
        <f>F213</f>
        <v>6522.2</v>
      </c>
      <c r="G215" s="466"/>
      <c r="H215" s="458"/>
      <c r="I215" s="458"/>
      <c r="J215" s="458"/>
    </row>
    <row r="216" spans="1:10" s="453" customFormat="1" ht="34.5" customHeight="1">
      <c r="A216" s="480" t="s">
        <v>35</v>
      </c>
      <c r="B216" s="482">
        <f>SUM(B210,B212,B215)</f>
        <v>75000</v>
      </c>
      <c r="C216" s="482">
        <f>SUM(C210,C212,C215)</f>
        <v>30766.719999999998</v>
      </c>
      <c r="D216" s="482">
        <f>B216-C216</f>
        <v>44233.28</v>
      </c>
      <c r="E216" s="483">
        <f>(C216)/B216*100</f>
        <v>41.02229333333333</v>
      </c>
      <c r="F216" s="482">
        <f>SUM(F210,F212,F215)</f>
        <v>48829.509999999995</v>
      </c>
      <c r="G216" s="466"/>
      <c r="H216" s="458"/>
      <c r="I216" s="458"/>
      <c r="J216" s="458"/>
    </row>
    <row r="217" spans="1:10" s="453" customFormat="1" ht="30" customHeight="1">
      <c r="A217" s="534" t="s">
        <v>120</v>
      </c>
      <c r="B217" s="456"/>
      <c r="C217" s="456"/>
      <c r="D217" s="456"/>
      <c r="E217" s="457"/>
      <c r="F217" s="456"/>
      <c r="G217" s="466"/>
      <c r="H217" s="458"/>
      <c r="I217" s="458"/>
      <c r="J217" s="458"/>
    </row>
    <row r="218" spans="1:10" s="2" customFormat="1" ht="24.75" customHeight="1">
      <c r="A218" s="16" t="s">
        <v>16</v>
      </c>
      <c r="B218" s="17">
        <v>0</v>
      </c>
      <c r="C218" s="17">
        <v>0</v>
      </c>
      <c r="D218" s="12">
        <f>B218-C218</f>
        <v>0</v>
      </c>
      <c r="E218" s="13"/>
      <c r="F218" s="12">
        <v>0</v>
      </c>
      <c r="G218" s="30"/>
      <c r="H218" s="44"/>
      <c r="I218" s="44"/>
      <c r="J218" s="44"/>
    </row>
    <row r="219" spans="1:7" s="2" customFormat="1" ht="24.75" customHeight="1">
      <c r="A219" s="18" t="s">
        <v>21</v>
      </c>
      <c r="B219" s="53">
        <v>20000</v>
      </c>
      <c r="C219" s="53">
        <f>SUM(C220:C223)</f>
        <v>12161.3</v>
      </c>
      <c r="D219" s="9">
        <f>B219-C219</f>
        <v>7838.700000000001</v>
      </c>
      <c r="E219" s="10">
        <f>(C219)/B219*100</f>
        <v>60.8065</v>
      </c>
      <c r="F219" s="9">
        <v>12375</v>
      </c>
      <c r="G219" s="30"/>
    </row>
    <row r="220" spans="1:7" s="2" customFormat="1" ht="21.75" customHeight="1">
      <c r="A220" s="39" t="s">
        <v>55</v>
      </c>
      <c r="B220" s="42"/>
      <c r="C220" s="42"/>
      <c r="D220" s="41"/>
      <c r="E220" s="43"/>
      <c r="F220" s="41"/>
      <c r="G220" s="79"/>
    </row>
    <row r="221" spans="1:7" s="2" customFormat="1" ht="21.75" customHeight="1">
      <c r="A221" s="39" t="s">
        <v>484</v>
      </c>
      <c r="B221" s="42"/>
      <c r="C221" s="42">
        <v>3024.57</v>
      </c>
      <c r="D221" s="41"/>
      <c r="E221" s="43"/>
      <c r="F221" s="41"/>
      <c r="G221" s="79"/>
    </row>
    <row r="222" spans="1:7" s="2" customFormat="1" ht="21.75" customHeight="1">
      <c r="A222" s="39" t="s">
        <v>485</v>
      </c>
      <c r="B222" s="42"/>
      <c r="C222" s="42">
        <v>945.18</v>
      </c>
      <c r="D222" s="41"/>
      <c r="E222" s="43"/>
      <c r="F222" s="41"/>
      <c r="G222" s="79"/>
    </row>
    <row r="223" spans="1:7" s="2" customFormat="1" ht="21.75" customHeight="1">
      <c r="A223" s="45" t="s">
        <v>523</v>
      </c>
      <c r="B223" s="74"/>
      <c r="C223" s="74">
        <v>8191.55</v>
      </c>
      <c r="D223" s="46"/>
      <c r="E223" s="47"/>
      <c r="F223" s="46"/>
      <c r="G223" s="79"/>
    </row>
    <row r="224" spans="1:7" s="2" customFormat="1" ht="24.75" customHeight="1">
      <c r="A224" s="18" t="s">
        <v>23</v>
      </c>
      <c r="B224" s="53">
        <v>35000</v>
      </c>
      <c r="C224" s="53">
        <f>SUM(C225:C227)</f>
        <v>30125</v>
      </c>
      <c r="D224" s="9">
        <f>B224-C224</f>
        <v>4875</v>
      </c>
      <c r="E224" s="10">
        <f>(C224)/B224*100</f>
        <v>86.07142857142858</v>
      </c>
      <c r="F224" s="9">
        <v>30000</v>
      </c>
      <c r="G224" s="30"/>
    </row>
    <row r="225" spans="1:7" s="2" customFormat="1" ht="19.5" customHeight="1">
      <c r="A225" s="39" t="s">
        <v>477</v>
      </c>
      <c r="B225" s="42"/>
      <c r="C225" s="42"/>
      <c r="D225" s="41"/>
      <c r="E225" s="43"/>
      <c r="F225" s="41"/>
      <c r="G225" s="79"/>
    </row>
    <row r="226" spans="1:7" s="2" customFormat="1" ht="19.5" customHeight="1">
      <c r="A226" s="39" t="s">
        <v>486</v>
      </c>
      <c r="B226" s="42"/>
      <c r="C226" s="42">
        <v>7187.5</v>
      </c>
      <c r="D226" s="41"/>
      <c r="E226" s="43"/>
      <c r="F226" s="41"/>
      <c r="G226" s="79"/>
    </row>
    <row r="227" spans="1:7" s="396" customFormat="1" ht="19.5" customHeight="1">
      <c r="A227" s="390" t="s">
        <v>572</v>
      </c>
      <c r="B227" s="391"/>
      <c r="C227" s="391">
        <v>22937.5</v>
      </c>
      <c r="D227" s="393"/>
      <c r="E227" s="394"/>
      <c r="F227" s="393"/>
      <c r="G227" s="421"/>
    </row>
    <row r="228" spans="1:7" s="396" customFormat="1" ht="19.5" customHeight="1">
      <c r="A228" s="390" t="s">
        <v>627</v>
      </c>
      <c r="B228" s="391"/>
      <c r="C228" s="391"/>
      <c r="D228" s="393"/>
      <c r="E228" s="394"/>
      <c r="F228" s="393"/>
      <c r="G228" s="421"/>
    </row>
    <row r="229" spans="1:7" s="453" customFormat="1" ht="30" customHeight="1">
      <c r="A229" s="464" t="s">
        <v>82</v>
      </c>
      <c r="B229" s="455">
        <f>SUM(B218,B219,B224)</f>
        <v>55000</v>
      </c>
      <c r="C229" s="455">
        <f>SUM(C218,C219,C224)</f>
        <v>42286.3</v>
      </c>
      <c r="D229" s="456">
        <f>B229-C229</f>
        <v>12713.699999999997</v>
      </c>
      <c r="E229" s="457">
        <f>(C229)/B229*100</f>
        <v>76.88418181818182</v>
      </c>
      <c r="F229" s="456">
        <f>SUM(F218:F224)</f>
        <v>42375</v>
      </c>
      <c r="G229" s="466"/>
    </row>
    <row r="230" spans="1:7" s="264" customFormat="1" ht="24.75" customHeight="1">
      <c r="A230" s="152" t="s">
        <v>102</v>
      </c>
      <c r="B230" s="332">
        <v>0</v>
      </c>
      <c r="C230" s="332">
        <v>0</v>
      </c>
      <c r="D230" s="332">
        <f>B230-C230</f>
        <v>0</v>
      </c>
      <c r="E230" s="333"/>
      <c r="F230" s="334">
        <v>0</v>
      </c>
      <c r="G230" s="30"/>
    </row>
    <row r="231" spans="1:7" s="453" customFormat="1" ht="30" customHeight="1">
      <c r="A231" s="481" t="s">
        <v>103</v>
      </c>
      <c r="B231" s="455">
        <f>B230</f>
        <v>0</v>
      </c>
      <c r="C231" s="455">
        <f>C230</f>
        <v>0</v>
      </c>
      <c r="D231" s="455">
        <f>B231-C231</f>
        <v>0</v>
      </c>
      <c r="E231" s="487"/>
      <c r="F231" s="456">
        <f>F230</f>
        <v>0</v>
      </c>
      <c r="G231" s="466"/>
    </row>
    <row r="232" spans="1:7" s="453" customFormat="1" ht="34.5" customHeight="1">
      <c r="A232" s="477" t="s">
        <v>36</v>
      </c>
      <c r="B232" s="488">
        <f>SUM(B229+B231)</f>
        <v>55000</v>
      </c>
      <c r="C232" s="488">
        <f>SUM(C229)</f>
        <v>42286.3</v>
      </c>
      <c r="D232" s="488">
        <f>B232-C232</f>
        <v>12713.699999999997</v>
      </c>
      <c r="E232" s="489">
        <f>(C232)/B232*100</f>
        <v>76.88418181818182</v>
      </c>
      <c r="F232" s="490">
        <f>F229+F231</f>
        <v>42375</v>
      </c>
      <c r="G232" s="466"/>
    </row>
    <row r="233" spans="1:7" s="453" customFormat="1" ht="34.5" customHeight="1">
      <c r="A233" s="464" t="s">
        <v>37</v>
      </c>
      <c r="B233" s="455"/>
      <c r="C233" s="455"/>
      <c r="D233" s="462"/>
      <c r="E233" s="463"/>
      <c r="F233" s="462"/>
      <c r="G233" s="466"/>
    </row>
    <row r="234" spans="1:7" s="2" customFormat="1" ht="27.75" customHeight="1">
      <c r="A234" s="16" t="s">
        <v>18</v>
      </c>
      <c r="B234" s="17">
        <v>0</v>
      </c>
      <c r="C234" s="17">
        <v>0</v>
      </c>
      <c r="D234" s="9">
        <f aca="true" t="shared" si="0" ref="D234:D239">B234-C234</f>
        <v>0</v>
      </c>
      <c r="E234" s="13"/>
      <c r="F234" s="9">
        <v>0</v>
      </c>
      <c r="G234" s="30"/>
    </row>
    <row r="235" spans="1:7" s="2" customFormat="1" ht="27.75" customHeight="1">
      <c r="A235" s="18" t="s">
        <v>19</v>
      </c>
      <c r="B235" s="53">
        <v>0</v>
      </c>
      <c r="C235" s="53">
        <v>0</v>
      </c>
      <c r="D235" s="9">
        <f t="shared" si="0"/>
        <v>0</v>
      </c>
      <c r="E235" s="10"/>
      <c r="F235" s="9">
        <v>0</v>
      </c>
      <c r="G235" s="30"/>
    </row>
    <row r="236" spans="1:7" s="2" customFormat="1" ht="27.75" customHeight="1">
      <c r="A236" s="16" t="s">
        <v>21</v>
      </c>
      <c r="B236" s="12">
        <v>0</v>
      </c>
      <c r="C236" s="17">
        <v>0</v>
      </c>
      <c r="D236" s="12">
        <f t="shared" si="0"/>
        <v>0</v>
      </c>
      <c r="E236" s="13"/>
      <c r="F236" s="12">
        <v>0</v>
      </c>
      <c r="G236" s="30"/>
    </row>
    <row r="237" spans="1:7" s="2" customFormat="1" ht="27.75" customHeight="1">
      <c r="A237" s="18" t="s">
        <v>297</v>
      </c>
      <c r="B237" s="53">
        <v>5000</v>
      </c>
      <c r="C237" s="53">
        <v>0</v>
      </c>
      <c r="D237" s="9">
        <f t="shared" si="0"/>
        <v>5000</v>
      </c>
      <c r="E237" s="10">
        <f>(C237)/B237*100</f>
        <v>0</v>
      </c>
      <c r="F237" s="9">
        <v>0</v>
      </c>
      <c r="G237" s="30"/>
    </row>
    <row r="238" spans="1:7" s="453" customFormat="1" ht="30" customHeight="1">
      <c r="A238" s="464" t="s">
        <v>82</v>
      </c>
      <c r="B238" s="455">
        <f>SUM(B234:B237)</f>
        <v>5000</v>
      </c>
      <c r="C238" s="455">
        <f>SUM(C234:C237)</f>
        <v>0</v>
      </c>
      <c r="D238" s="456">
        <f t="shared" si="0"/>
        <v>5000</v>
      </c>
      <c r="E238" s="457">
        <f>(C238)/B238*100</f>
        <v>0</v>
      </c>
      <c r="F238" s="456">
        <v>0</v>
      </c>
      <c r="G238" s="466"/>
    </row>
    <row r="239" spans="1:7" s="115" customFormat="1" ht="24.75" customHeight="1">
      <c r="A239" s="152" t="s">
        <v>102</v>
      </c>
      <c r="B239" s="153">
        <v>20000</v>
      </c>
      <c r="C239" s="336">
        <f>SUM(C240:C240)</f>
        <v>6699.35</v>
      </c>
      <c r="D239" s="155">
        <f t="shared" si="0"/>
        <v>13300.65</v>
      </c>
      <c r="E239" s="10">
        <f>(C239)/B239*100</f>
        <v>33.496750000000006</v>
      </c>
      <c r="F239" s="156">
        <v>9371.29</v>
      </c>
      <c r="G239" s="339"/>
    </row>
    <row r="240" spans="1:7" s="115" customFormat="1" ht="19.5" customHeight="1">
      <c r="A240" s="142" t="s">
        <v>524</v>
      </c>
      <c r="B240" s="143"/>
      <c r="C240" s="340">
        <v>6699.35</v>
      </c>
      <c r="D240" s="145"/>
      <c r="E240" s="43"/>
      <c r="F240" s="146"/>
      <c r="G240" s="339"/>
    </row>
    <row r="241" spans="1:7" s="467" customFormat="1" ht="30" customHeight="1">
      <c r="A241" s="481" t="s">
        <v>103</v>
      </c>
      <c r="B241" s="491">
        <f>SUM(B239)</f>
        <v>20000</v>
      </c>
      <c r="C241" s="491">
        <f>SUM(C239)</f>
        <v>6699.35</v>
      </c>
      <c r="D241" s="491">
        <f>B241-C241</f>
        <v>13300.65</v>
      </c>
      <c r="E241" s="492">
        <f>(C241)/B241*100</f>
        <v>33.496750000000006</v>
      </c>
      <c r="F241" s="491">
        <v>9371.29</v>
      </c>
      <c r="G241" s="493"/>
    </row>
    <row r="242" spans="1:7" s="2" customFormat="1" ht="30" customHeight="1">
      <c r="A242" s="55" t="s">
        <v>38</v>
      </c>
      <c r="B242" s="86">
        <v>5000</v>
      </c>
      <c r="C242" s="86">
        <v>0</v>
      </c>
      <c r="D242" s="21">
        <f>B242-C242</f>
        <v>5000</v>
      </c>
      <c r="E242" s="31">
        <f>(C242)/B242*100</f>
        <v>0</v>
      </c>
      <c r="F242" s="21">
        <v>0</v>
      </c>
      <c r="G242" s="30"/>
    </row>
    <row r="243" spans="1:7" s="453" customFormat="1" ht="34.5" customHeight="1">
      <c r="A243" s="464" t="s">
        <v>83</v>
      </c>
      <c r="B243" s="455">
        <f>B242</f>
        <v>5000</v>
      </c>
      <c r="C243" s="455">
        <f>C242</f>
        <v>0</v>
      </c>
      <c r="D243" s="456">
        <f>B243-C243</f>
        <v>5000</v>
      </c>
      <c r="E243" s="457">
        <f>(C243)/B243*100</f>
        <v>0</v>
      </c>
      <c r="F243" s="456">
        <v>0</v>
      </c>
      <c r="G243" s="466"/>
    </row>
    <row r="244" spans="1:7" s="453" customFormat="1" ht="34.5" customHeight="1">
      <c r="A244" s="464" t="s">
        <v>39</v>
      </c>
      <c r="B244" s="490">
        <f>SUM(B238,B243,B241)</f>
        <v>30000</v>
      </c>
      <c r="C244" s="490">
        <f>SUM(C238,C243,C241)</f>
        <v>6699.35</v>
      </c>
      <c r="D244" s="490">
        <f>B244-C244</f>
        <v>23300.65</v>
      </c>
      <c r="E244" s="494">
        <f>(C244)/B244*100</f>
        <v>22.331166666666668</v>
      </c>
      <c r="F244" s="490">
        <f>F241</f>
        <v>9371.29</v>
      </c>
      <c r="G244" s="466"/>
    </row>
    <row r="245" spans="1:7" s="471" customFormat="1" ht="34.5" customHeight="1">
      <c r="A245" s="464" t="s">
        <v>436</v>
      </c>
      <c r="B245" s="456"/>
      <c r="C245" s="456"/>
      <c r="D245" s="456"/>
      <c r="E245" s="457"/>
      <c r="F245" s="456"/>
      <c r="G245" s="466"/>
    </row>
    <row r="246" spans="1:7" s="80" customFormat="1" ht="24.75" customHeight="1">
      <c r="A246" s="29" t="s">
        <v>26</v>
      </c>
      <c r="B246" s="85">
        <v>176762</v>
      </c>
      <c r="C246" s="85">
        <v>176761.28</v>
      </c>
      <c r="D246" s="9">
        <f>B246-C246</f>
        <v>0.7200000000011642</v>
      </c>
      <c r="E246" s="10">
        <f>(C246)/B246*100</f>
        <v>99.99959267263326</v>
      </c>
      <c r="F246" s="9">
        <v>383271.63</v>
      </c>
      <c r="G246" s="79"/>
    </row>
    <row r="247" spans="1:7" s="471" customFormat="1" ht="34.5" customHeight="1">
      <c r="A247" s="495" t="s">
        <v>83</v>
      </c>
      <c r="B247" s="461">
        <f>SUM(B246)</f>
        <v>176762</v>
      </c>
      <c r="C247" s="461">
        <f>SUM(C246)</f>
        <v>176761.28</v>
      </c>
      <c r="D247" s="462">
        <f>B247-C247</f>
        <v>0.7200000000011642</v>
      </c>
      <c r="E247" s="463">
        <f>(C247)/B247*100</f>
        <v>99.99959267263326</v>
      </c>
      <c r="F247" s="462">
        <f>F246</f>
        <v>383271.63</v>
      </c>
      <c r="G247" s="458"/>
    </row>
    <row r="248" spans="1:7" s="471" customFormat="1" ht="34.5" customHeight="1">
      <c r="A248" s="477" t="s">
        <v>48</v>
      </c>
      <c r="B248" s="455">
        <f>B247</f>
        <v>176762</v>
      </c>
      <c r="C248" s="455">
        <f>C247</f>
        <v>176761.28</v>
      </c>
      <c r="D248" s="456">
        <f>B248-C248</f>
        <v>0.7200000000011642</v>
      </c>
      <c r="E248" s="457">
        <f>(C248)/B248*100</f>
        <v>99.99959267263326</v>
      </c>
      <c r="F248" s="456">
        <f>F247</f>
        <v>383271.63</v>
      </c>
      <c r="G248" s="458"/>
    </row>
    <row r="249" spans="1:7" s="471" customFormat="1" ht="30" customHeight="1">
      <c r="A249" s="495" t="s">
        <v>62</v>
      </c>
      <c r="B249" s="461"/>
      <c r="C249" s="461"/>
      <c r="D249" s="462"/>
      <c r="E249" s="463"/>
      <c r="F249" s="462"/>
      <c r="G249" s="458"/>
    </row>
    <row r="250" spans="1:7" s="80" customFormat="1" ht="24.75" customHeight="1">
      <c r="A250" s="55" t="s">
        <v>18</v>
      </c>
      <c r="B250" s="86">
        <v>0</v>
      </c>
      <c r="C250" s="86">
        <v>0</v>
      </c>
      <c r="D250" s="12">
        <f>B250-C250</f>
        <v>0</v>
      </c>
      <c r="E250" s="13"/>
      <c r="F250" s="12">
        <v>0</v>
      </c>
      <c r="G250" s="89"/>
    </row>
    <row r="251" spans="1:7" s="80" customFormat="1" ht="24.75" customHeight="1">
      <c r="A251" s="27" t="s">
        <v>19</v>
      </c>
      <c r="B251" s="85">
        <v>10000</v>
      </c>
      <c r="C251" s="85">
        <f>SUM(C252:C257)</f>
        <v>7328</v>
      </c>
      <c r="D251" s="9">
        <f>B251-C251</f>
        <v>2672</v>
      </c>
      <c r="E251" s="10">
        <f>(C251)/B251*100</f>
        <v>73.28</v>
      </c>
      <c r="F251" s="9">
        <v>4875</v>
      </c>
      <c r="G251" s="89"/>
    </row>
    <row r="252" spans="1:7" s="80" customFormat="1" ht="19.5" customHeight="1">
      <c r="A252" s="64" t="s">
        <v>433</v>
      </c>
      <c r="B252" s="83"/>
      <c r="C252" s="83"/>
      <c r="D252" s="41"/>
      <c r="E252" s="43"/>
      <c r="F252" s="41"/>
      <c r="G252" s="89"/>
    </row>
    <row r="253" spans="1:7" s="80" customFormat="1" ht="19.5" customHeight="1">
      <c r="A253" s="64" t="s">
        <v>487</v>
      </c>
      <c r="B253" s="83"/>
      <c r="C253" s="83">
        <v>1500</v>
      </c>
      <c r="D253" s="41"/>
      <c r="E253" s="43"/>
      <c r="F253" s="41"/>
      <c r="G253" s="89"/>
    </row>
    <row r="254" spans="1:7" s="80" customFormat="1" ht="19.5" customHeight="1">
      <c r="A254" s="64" t="s">
        <v>488</v>
      </c>
      <c r="B254" s="83"/>
      <c r="C254" s="83"/>
      <c r="D254" s="41"/>
      <c r="E254" s="43"/>
      <c r="F254" s="41"/>
      <c r="G254" s="89"/>
    </row>
    <row r="255" spans="1:7" s="80" customFormat="1" ht="19.5" customHeight="1">
      <c r="A255" s="64" t="s">
        <v>613</v>
      </c>
      <c r="B255" s="83"/>
      <c r="C255" s="83">
        <v>1628</v>
      </c>
      <c r="D255" s="41"/>
      <c r="E255" s="43"/>
      <c r="F255" s="41"/>
      <c r="G255" s="89"/>
    </row>
    <row r="256" spans="1:7" s="80" customFormat="1" ht="19.5" customHeight="1">
      <c r="A256" s="64" t="s">
        <v>481</v>
      </c>
      <c r="B256" s="83"/>
      <c r="C256" s="83"/>
      <c r="D256" s="41"/>
      <c r="E256" s="43"/>
      <c r="F256" s="41"/>
      <c r="G256" s="89"/>
    </row>
    <row r="257" spans="1:7" s="80" customFormat="1" ht="19.5" customHeight="1">
      <c r="A257" s="40" t="s">
        <v>489</v>
      </c>
      <c r="B257" s="84"/>
      <c r="C257" s="84">
        <v>4200</v>
      </c>
      <c r="D257" s="46"/>
      <c r="E257" s="47"/>
      <c r="F257" s="46"/>
      <c r="G257" s="89"/>
    </row>
    <row r="258" spans="1:7" s="80" customFormat="1" ht="24.75" customHeight="1">
      <c r="A258" s="32" t="s">
        <v>21</v>
      </c>
      <c r="B258" s="33">
        <v>20000</v>
      </c>
      <c r="C258" s="33">
        <f>C260</f>
        <v>7561.44</v>
      </c>
      <c r="D258" s="14">
        <f>B258-C258</f>
        <v>12438.560000000001</v>
      </c>
      <c r="E258" s="15">
        <f>(C258)/B258*100</f>
        <v>37.807199999999995</v>
      </c>
      <c r="F258" s="14">
        <v>13741.34</v>
      </c>
      <c r="G258" s="89"/>
    </row>
    <row r="259" spans="1:7" s="80" customFormat="1" ht="19.5" customHeight="1">
      <c r="A259" s="64" t="s">
        <v>55</v>
      </c>
      <c r="B259" s="83"/>
      <c r="C259" s="83"/>
      <c r="D259" s="41"/>
      <c r="E259" s="43"/>
      <c r="F259" s="41"/>
      <c r="G259" s="89"/>
    </row>
    <row r="260" spans="1:7" s="80" customFormat="1" ht="19.5" customHeight="1">
      <c r="A260" s="40" t="s">
        <v>525</v>
      </c>
      <c r="B260" s="84"/>
      <c r="C260" s="84">
        <v>7561.44</v>
      </c>
      <c r="D260" s="46"/>
      <c r="E260" s="47"/>
      <c r="F260" s="46"/>
      <c r="G260" s="89"/>
    </row>
    <row r="261" spans="1:7" s="80" customFormat="1" ht="24.75" customHeight="1">
      <c r="A261" s="27" t="s">
        <v>23</v>
      </c>
      <c r="B261" s="19">
        <v>20000</v>
      </c>
      <c r="C261" s="19">
        <f>SUM(C262:C264)</f>
        <v>17787.5</v>
      </c>
      <c r="D261" s="9">
        <f>B261-C261</f>
        <v>2212.5</v>
      </c>
      <c r="E261" s="10">
        <f>(C261)/B261*100</f>
        <v>88.9375</v>
      </c>
      <c r="F261" s="9">
        <v>9987.5</v>
      </c>
      <c r="G261" s="89"/>
    </row>
    <row r="262" spans="1:7" s="425" customFormat="1" ht="19.5" customHeight="1">
      <c r="A262" s="422" t="s">
        <v>573</v>
      </c>
      <c r="B262" s="423"/>
      <c r="C262" s="423">
        <v>8350</v>
      </c>
      <c r="D262" s="413"/>
      <c r="E262" s="414"/>
      <c r="F262" s="413"/>
      <c r="G262" s="424"/>
    </row>
    <row r="263" spans="1:7" s="425" customFormat="1" ht="19.5" customHeight="1">
      <c r="A263" s="422" t="s">
        <v>574</v>
      </c>
      <c r="B263" s="423"/>
      <c r="C263" s="423">
        <v>1312.5</v>
      </c>
      <c r="D263" s="413"/>
      <c r="E263" s="414"/>
      <c r="F263" s="413"/>
      <c r="G263" s="424"/>
    </row>
    <row r="264" spans="1:7" s="425" customFormat="1" ht="19.5" customHeight="1">
      <c r="A264" s="422" t="s">
        <v>575</v>
      </c>
      <c r="B264" s="423"/>
      <c r="C264" s="423">
        <v>8125</v>
      </c>
      <c r="D264" s="413"/>
      <c r="E264" s="414"/>
      <c r="F264" s="413"/>
      <c r="G264" s="424"/>
    </row>
    <row r="265" spans="1:7" s="425" customFormat="1" ht="19.5" customHeight="1">
      <c r="A265" s="426" t="s">
        <v>576</v>
      </c>
      <c r="B265" s="427"/>
      <c r="C265" s="427"/>
      <c r="D265" s="419"/>
      <c r="E265" s="420"/>
      <c r="F265" s="419"/>
      <c r="G265" s="424"/>
    </row>
    <row r="266" spans="1:7" s="471" customFormat="1" ht="30" customHeight="1">
      <c r="A266" s="464" t="s">
        <v>82</v>
      </c>
      <c r="B266" s="456">
        <f>SUM(B250,B251,B258,B261)</f>
        <v>50000</v>
      </c>
      <c r="C266" s="456">
        <f>SUM(C250,C251,C258,C261)</f>
        <v>32676.94</v>
      </c>
      <c r="D266" s="456">
        <f>B266-C266</f>
        <v>17323.06</v>
      </c>
      <c r="E266" s="457">
        <f>(C266)/B266*100</f>
        <v>65.35388</v>
      </c>
      <c r="F266" s="456">
        <f>SUM(F250:F261)</f>
        <v>28603.84</v>
      </c>
      <c r="G266" s="453"/>
    </row>
    <row r="267" spans="1:77" s="109" customFormat="1" ht="24.75" customHeight="1">
      <c r="A267" s="345" t="s">
        <v>102</v>
      </c>
      <c r="B267" s="346">
        <v>0</v>
      </c>
      <c r="C267" s="346">
        <v>0</v>
      </c>
      <c r="D267" s="347">
        <f>B267-C267</f>
        <v>0</v>
      </c>
      <c r="E267" s="348"/>
      <c r="F267" s="347">
        <v>0</v>
      </c>
      <c r="G267" s="8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  <c r="BY267" s="119"/>
    </row>
    <row r="268" spans="1:7" s="471" customFormat="1" ht="30" customHeight="1">
      <c r="A268" s="447" t="s">
        <v>103</v>
      </c>
      <c r="B268" s="473">
        <f>SUM(B267)</f>
        <v>0</v>
      </c>
      <c r="C268" s="473">
        <f>SUM(C267)</f>
        <v>0</v>
      </c>
      <c r="D268" s="496">
        <f>B268-C268</f>
        <v>0</v>
      </c>
      <c r="E268" s="497"/>
      <c r="F268" s="496">
        <v>0</v>
      </c>
      <c r="G268" s="453"/>
    </row>
    <row r="269" spans="1:14" s="453" customFormat="1" ht="34.5" customHeight="1">
      <c r="A269" s="464" t="s">
        <v>54</v>
      </c>
      <c r="B269" s="456">
        <f>SUM(B266+B268)</f>
        <v>50000</v>
      </c>
      <c r="C269" s="456">
        <f>SUM(C266)</f>
        <v>32676.94</v>
      </c>
      <c r="D269" s="456">
        <f>B269-C269</f>
        <v>17323.06</v>
      </c>
      <c r="E269" s="457">
        <f>(C269)/B269*100</f>
        <v>65.35388</v>
      </c>
      <c r="F269" s="456">
        <f>F266</f>
        <v>28603.84</v>
      </c>
      <c r="H269" s="458"/>
      <c r="I269" s="458"/>
      <c r="J269" s="458"/>
      <c r="K269" s="458"/>
      <c r="L269" s="458"/>
      <c r="M269" s="458"/>
      <c r="N269" s="458"/>
    </row>
    <row r="270" spans="1:7" s="471" customFormat="1" ht="30" customHeight="1">
      <c r="A270" s="495" t="s">
        <v>438</v>
      </c>
      <c r="B270" s="461"/>
      <c r="C270" s="461"/>
      <c r="D270" s="462"/>
      <c r="E270" s="457"/>
      <c r="F270" s="456"/>
      <c r="G270" s="453"/>
    </row>
    <row r="271" spans="1:7" s="80" customFormat="1" ht="24.75" customHeight="1">
      <c r="A271" s="29" t="s">
        <v>437</v>
      </c>
      <c r="B271" s="85">
        <v>145000</v>
      </c>
      <c r="C271" s="85">
        <v>144462.98</v>
      </c>
      <c r="D271" s="9">
        <f>B271-C271</f>
        <v>537.0199999999895</v>
      </c>
      <c r="E271" s="10">
        <f>(C271)/B271*100</f>
        <v>99.62964137931036</v>
      </c>
      <c r="F271" s="9">
        <v>256068.96</v>
      </c>
      <c r="G271" s="89"/>
    </row>
    <row r="272" spans="1:7" s="471" customFormat="1" ht="30" customHeight="1">
      <c r="A272" s="477" t="s">
        <v>83</v>
      </c>
      <c r="B272" s="455">
        <f>SUM(B271)</f>
        <v>145000</v>
      </c>
      <c r="C272" s="455">
        <f>SUM(C271)</f>
        <v>144462.98</v>
      </c>
      <c r="D272" s="456">
        <f>B272-C272</f>
        <v>537.0199999999895</v>
      </c>
      <c r="E272" s="457">
        <f>(C272)/B272*100</f>
        <v>99.62964137931036</v>
      </c>
      <c r="F272" s="456">
        <f>F271</f>
        <v>256068.96</v>
      </c>
      <c r="G272" s="453"/>
    </row>
    <row r="273" spans="1:7" s="471" customFormat="1" ht="34.5" customHeight="1">
      <c r="A273" s="464" t="s">
        <v>51</v>
      </c>
      <c r="B273" s="456">
        <f>B272</f>
        <v>145000</v>
      </c>
      <c r="C273" s="456">
        <f>C272</f>
        <v>144462.98</v>
      </c>
      <c r="D273" s="456">
        <f>B273-C273</f>
        <v>537.0199999999895</v>
      </c>
      <c r="E273" s="457">
        <f>(C273)/B273*100</f>
        <v>99.62964137931036</v>
      </c>
      <c r="F273" s="456">
        <f>F272</f>
        <v>256068.96</v>
      </c>
      <c r="G273" s="453"/>
    </row>
    <row r="274" spans="1:6" s="453" customFormat="1" ht="49.5" customHeight="1">
      <c r="A274" s="464" t="s">
        <v>490</v>
      </c>
      <c r="B274" s="456"/>
      <c r="C274" s="456"/>
      <c r="D274" s="456"/>
      <c r="E274" s="457"/>
      <c r="F274" s="456"/>
    </row>
    <row r="275" spans="1:7" s="80" customFormat="1" ht="24.75" customHeight="1">
      <c r="A275" s="29" t="s">
        <v>9</v>
      </c>
      <c r="B275" s="85">
        <v>5000</v>
      </c>
      <c r="C275" s="85">
        <f>SUM(C276:C282)</f>
        <v>42868.95</v>
      </c>
      <c r="D275" s="19">
        <f>B275-C275</f>
        <v>-37868.95</v>
      </c>
      <c r="E275" s="28">
        <f>(C275)/B275*100</f>
        <v>857.3789999999999</v>
      </c>
      <c r="F275" s="19">
        <v>7280</v>
      </c>
      <c r="G275" s="119"/>
    </row>
    <row r="276" spans="1:7" s="80" customFormat="1" ht="19.5" customHeight="1">
      <c r="A276" s="50" t="s">
        <v>577</v>
      </c>
      <c r="B276" s="83"/>
      <c r="C276" s="83">
        <v>750</v>
      </c>
      <c r="D276" s="543" t="s">
        <v>117</v>
      </c>
      <c r="E276" s="65"/>
      <c r="F276" s="51"/>
      <c r="G276" s="119"/>
    </row>
    <row r="277" spans="1:7" s="80" customFormat="1" ht="19.5" customHeight="1">
      <c r="A277" s="50" t="s">
        <v>526</v>
      </c>
      <c r="B277" s="83"/>
      <c r="C277" s="83">
        <v>10014.6</v>
      </c>
      <c r="D277" s="544"/>
      <c r="E277" s="65"/>
      <c r="F277" s="51"/>
      <c r="G277" s="119"/>
    </row>
    <row r="278" spans="1:7" s="80" customFormat="1" ht="19.5" customHeight="1">
      <c r="A278" s="50" t="s">
        <v>578</v>
      </c>
      <c r="B278" s="83"/>
      <c r="C278" s="83">
        <v>2130</v>
      </c>
      <c r="D278" s="428"/>
      <c r="E278" s="65"/>
      <c r="F278" s="51"/>
      <c r="G278" s="119"/>
    </row>
    <row r="279" spans="1:7" s="80" customFormat="1" ht="19.5" customHeight="1">
      <c r="A279" s="50" t="s">
        <v>56</v>
      </c>
      <c r="B279" s="83"/>
      <c r="C279" s="83">
        <v>14567.64</v>
      </c>
      <c r="D279" s="389"/>
      <c r="E279" s="65"/>
      <c r="F279" s="51"/>
      <c r="G279" s="119"/>
    </row>
    <row r="280" spans="1:7" s="80" customFormat="1" ht="19.5" customHeight="1">
      <c r="A280" s="50" t="s">
        <v>10</v>
      </c>
      <c r="B280" s="83"/>
      <c r="C280" s="83">
        <v>6041.25</v>
      </c>
      <c r="D280" s="212"/>
      <c r="E280" s="65"/>
      <c r="F280" s="51"/>
      <c r="G280" s="119"/>
    </row>
    <row r="281" spans="1:7" s="80" customFormat="1" ht="19.5" customHeight="1">
      <c r="A281" s="50" t="s">
        <v>443</v>
      </c>
      <c r="B281" s="83"/>
      <c r="C281" s="83">
        <v>612</v>
      </c>
      <c r="D281" s="212"/>
      <c r="E281" s="65"/>
      <c r="F281" s="51"/>
      <c r="G281" s="119"/>
    </row>
    <row r="282" spans="1:7" s="80" customFormat="1" ht="19.5" customHeight="1">
      <c r="A282" s="50" t="s">
        <v>11</v>
      </c>
      <c r="B282" s="83"/>
      <c r="C282" s="83">
        <v>8753.46</v>
      </c>
      <c r="D282" s="212"/>
      <c r="E282" s="65"/>
      <c r="F282" s="51"/>
      <c r="G282" s="119"/>
    </row>
    <row r="283" spans="1:6" s="471" customFormat="1" ht="30" customHeight="1">
      <c r="A283" s="464" t="s">
        <v>80</v>
      </c>
      <c r="B283" s="456">
        <f>SUM(B275)</f>
        <v>5000</v>
      </c>
      <c r="C283" s="456">
        <f>SUM(C275)</f>
        <v>42868.95</v>
      </c>
      <c r="D283" s="456">
        <f>B283-C283</f>
        <v>-37868.95</v>
      </c>
      <c r="E283" s="457">
        <f>(C283)/B283*100</f>
        <v>857.3789999999999</v>
      </c>
      <c r="F283" s="456">
        <f>F275</f>
        <v>7280</v>
      </c>
    </row>
    <row r="284" spans="1:7" ht="24.75" customHeight="1">
      <c r="A284" s="27" t="s">
        <v>18</v>
      </c>
      <c r="B284" s="19">
        <v>25000</v>
      </c>
      <c r="C284" s="19">
        <f>SUM(C285:C292)</f>
        <v>58376.8</v>
      </c>
      <c r="D284" s="19">
        <f>B284-C284</f>
        <v>-33376.8</v>
      </c>
      <c r="E284" s="28">
        <f>(C284)/B284*100</f>
        <v>233.5072</v>
      </c>
      <c r="F284" s="19">
        <v>26386.65</v>
      </c>
      <c r="G284" s="119"/>
    </row>
    <row r="285" spans="1:7" s="80" customFormat="1" ht="19.5" customHeight="1">
      <c r="A285" s="50" t="s">
        <v>187</v>
      </c>
      <c r="B285" s="51"/>
      <c r="C285" s="83"/>
      <c r="D285" s="541" t="s">
        <v>117</v>
      </c>
      <c r="E285" s="65"/>
      <c r="F285" s="51"/>
      <c r="G285" s="119"/>
    </row>
    <row r="286" spans="1:7" s="80" customFormat="1" ht="19.5" customHeight="1">
      <c r="A286" s="50" t="s">
        <v>491</v>
      </c>
      <c r="B286" s="51"/>
      <c r="C286" s="83">
        <v>15915</v>
      </c>
      <c r="D286" s="541"/>
      <c r="E286" s="65"/>
      <c r="F286" s="51"/>
      <c r="G286" s="119"/>
    </row>
    <row r="287" spans="1:7" s="80" customFormat="1" ht="19.5" customHeight="1">
      <c r="A287" s="50" t="s">
        <v>527</v>
      </c>
      <c r="B287" s="51"/>
      <c r="C287" s="83"/>
      <c r="D287" s="51"/>
      <c r="E287" s="65"/>
      <c r="F287" s="51"/>
      <c r="G287" s="119"/>
    </row>
    <row r="288" spans="1:7" s="80" customFormat="1" ht="19.5" customHeight="1">
      <c r="A288" s="50" t="s">
        <v>492</v>
      </c>
      <c r="B288" s="51"/>
      <c r="C288" s="83">
        <v>3250</v>
      </c>
      <c r="D288" s="51"/>
      <c r="E288" s="65"/>
      <c r="F288" s="51"/>
      <c r="G288" s="119"/>
    </row>
    <row r="289" spans="1:7" s="80" customFormat="1" ht="19.5" customHeight="1">
      <c r="A289" s="54" t="s">
        <v>493</v>
      </c>
      <c r="B289" s="52"/>
      <c r="C289" s="84">
        <v>4875</v>
      </c>
      <c r="D289" s="52"/>
      <c r="E289" s="67"/>
      <c r="F289" s="52"/>
      <c r="G289" s="119"/>
    </row>
    <row r="290" spans="1:7" s="80" customFormat="1" ht="19.5" customHeight="1">
      <c r="A290" s="50" t="s">
        <v>494</v>
      </c>
      <c r="B290" s="51"/>
      <c r="C290" s="83">
        <v>9954</v>
      </c>
      <c r="D290" s="51"/>
      <c r="E290" s="65"/>
      <c r="F290" s="51"/>
      <c r="G290" s="119"/>
    </row>
    <row r="291" spans="1:7" s="80" customFormat="1" ht="19.5" customHeight="1">
      <c r="A291" s="50" t="s">
        <v>495</v>
      </c>
      <c r="B291" s="51"/>
      <c r="C291" s="83">
        <v>24382.8</v>
      </c>
      <c r="D291" s="51"/>
      <c r="E291" s="65"/>
      <c r="F291" s="51"/>
      <c r="G291" s="119"/>
    </row>
    <row r="292" spans="1:7" s="80" customFormat="1" ht="19.5" customHeight="1">
      <c r="A292" s="54" t="s">
        <v>496</v>
      </c>
      <c r="B292" s="52"/>
      <c r="C292" s="84"/>
      <c r="D292" s="52"/>
      <c r="E292" s="67"/>
      <c r="F292" s="52"/>
      <c r="G292" s="119"/>
    </row>
    <row r="293" spans="1:7" s="2" customFormat="1" ht="24.75" customHeight="1">
      <c r="A293" s="37" t="s">
        <v>19</v>
      </c>
      <c r="B293" s="33">
        <f>SUM(B295+B297)</f>
        <v>47856.119999999995</v>
      </c>
      <c r="C293" s="82">
        <f>SUM(C294:C295)</f>
        <v>5000</v>
      </c>
      <c r="D293" s="270">
        <f>B293-C293</f>
        <v>42856.119999999995</v>
      </c>
      <c r="E293" s="34">
        <f>(C293)/B293*100</f>
        <v>10.447984500206035</v>
      </c>
      <c r="F293" s="33">
        <v>18725</v>
      </c>
      <c r="G293" s="89"/>
    </row>
    <row r="294" spans="1:7" s="2" customFormat="1" ht="19.5" customHeight="1">
      <c r="A294" s="50" t="s">
        <v>497</v>
      </c>
      <c r="B294" s="166" t="s">
        <v>139</v>
      </c>
      <c r="C294" s="83"/>
      <c r="D294" s="270"/>
      <c r="E294" s="34"/>
      <c r="F294" s="33"/>
      <c r="G294" s="89"/>
    </row>
    <row r="295" spans="1:7" s="2" customFormat="1" ht="19.5" customHeight="1">
      <c r="A295" s="50" t="s">
        <v>498</v>
      </c>
      <c r="B295" s="83">
        <v>30000</v>
      </c>
      <c r="C295" s="83">
        <v>5000</v>
      </c>
      <c r="D295" s="270"/>
      <c r="E295" s="34"/>
      <c r="F295" s="33"/>
      <c r="G295" s="89"/>
    </row>
    <row r="296" spans="1:7" s="2" customFormat="1" ht="19.5" customHeight="1">
      <c r="A296" s="50"/>
      <c r="B296" s="166" t="s">
        <v>405</v>
      </c>
      <c r="C296" s="83"/>
      <c r="D296" s="270"/>
      <c r="E296" s="34"/>
      <c r="F296" s="33"/>
      <c r="G296" s="89"/>
    </row>
    <row r="297" spans="1:7" s="2" customFormat="1" ht="19.5" customHeight="1">
      <c r="A297" s="54"/>
      <c r="B297" s="84">
        <v>17856.12</v>
      </c>
      <c r="C297" s="84"/>
      <c r="D297" s="272"/>
      <c r="E297" s="59"/>
      <c r="F297" s="58"/>
      <c r="G297" s="89"/>
    </row>
    <row r="298" spans="1:7" ht="24.75" customHeight="1">
      <c r="A298" s="29" t="s">
        <v>21</v>
      </c>
      <c r="B298" s="85">
        <v>0</v>
      </c>
      <c r="C298" s="85">
        <f>SUM(C299:C302)</f>
        <v>27416.35</v>
      </c>
      <c r="D298" s="19">
        <f>B298-C298</f>
        <v>-27416.35</v>
      </c>
      <c r="E298" s="28"/>
      <c r="F298" s="19">
        <v>24874.35</v>
      </c>
      <c r="G298" s="119"/>
    </row>
    <row r="299" spans="1:7" s="80" customFormat="1" ht="18.75" customHeight="1">
      <c r="A299" s="50" t="s">
        <v>55</v>
      </c>
      <c r="B299" s="83"/>
      <c r="C299" s="83"/>
      <c r="D299" s="545" t="s">
        <v>227</v>
      </c>
      <c r="E299" s="65"/>
      <c r="F299" s="51"/>
      <c r="G299" s="119"/>
    </row>
    <row r="300" spans="1:7" s="80" customFormat="1" ht="18.75" customHeight="1">
      <c r="A300" s="50" t="s">
        <v>500</v>
      </c>
      <c r="B300" s="83"/>
      <c r="C300" s="83">
        <v>1960.42</v>
      </c>
      <c r="D300" s="545"/>
      <c r="E300" s="65"/>
      <c r="F300" s="51"/>
      <c r="G300" s="119"/>
    </row>
    <row r="301" spans="1:7" s="80" customFormat="1" ht="18.75" customHeight="1">
      <c r="A301" s="50" t="s">
        <v>69</v>
      </c>
      <c r="B301" s="83"/>
      <c r="C301" s="83"/>
      <c r="D301" s="545"/>
      <c r="E301" s="65"/>
      <c r="F301" s="51"/>
      <c r="G301" s="119"/>
    </row>
    <row r="302" spans="1:7" s="80" customFormat="1" ht="18.75" customHeight="1">
      <c r="A302" s="54" t="s">
        <v>499</v>
      </c>
      <c r="B302" s="84"/>
      <c r="C302" s="84">
        <v>25455.93</v>
      </c>
      <c r="D302" s="546"/>
      <c r="E302" s="67"/>
      <c r="F302" s="52"/>
      <c r="G302" s="119"/>
    </row>
    <row r="303" spans="1:7" ht="24.75" customHeight="1">
      <c r="A303" s="29" t="s">
        <v>23</v>
      </c>
      <c r="B303" s="85">
        <v>15000</v>
      </c>
      <c r="C303" s="85">
        <v>0</v>
      </c>
      <c r="D303" s="19">
        <f>B303-C303</f>
        <v>15000</v>
      </c>
      <c r="E303" s="28">
        <f>(C303)/B303*100</f>
        <v>0</v>
      </c>
      <c r="F303" s="19">
        <v>0</v>
      </c>
      <c r="G303" s="119"/>
    </row>
    <row r="304" spans="1:7" s="498" customFormat="1" ht="30" customHeight="1">
      <c r="A304" s="464" t="s">
        <v>82</v>
      </c>
      <c r="B304" s="456">
        <f>SUM(B284,B293,B298,B303)</f>
        <v>87856.12</v>
      </c>
      <c r="C304" s="456">
        <f>SUM(C284,C293,C298,C303)</f>
        <v>90793.15</v>
      </c>
      <c r="D304" s="456">
        <f>B304-C304</f>
        <v>-2937.029999999999</v>
      </c>
      <c r="E304" s="457">
        <f>(C304)/B304*100</f>
        <v>103.34299989573863</v>
      </c>
      <c r="F304" s="456">
        <f>SUM(F284:F303)</f>
        <v>69986</v>
      </c>
      <c r="G304" s="471"/>
    </row>
    <row r="305" spans="1:6" s="115" customFormat="1" ht="24.75" customHeight="1">
      <c r="A305" s="378" t="s">
        <v>102</v>
      </c>
      <c r="B305" s="336">
        <v>50000</v>
      </c>
      <c r="C305" s="336">
        <f>C306</f>
        <v>2468.77</v>
      </c>
      <c r="D305" s="373">
        <f>B305-C305</f>
        <v>47531.23</v>
      </c>
      <c r="E305" s="10">
        <f>(C305)/B305*100</f>
        <v>4.93754</v>
      </c>
      <c r="F305" s="379">
        <v>79623</v>
      </c>
    </row>
    <row r="306" spans="1:6" s="115" customFormat="1" ht="19.5" customHeight="1">
      <c r="A306" s="142" t="s">
        <v>528</v>
      </c>
      <c r="B306" s="143"/>
      <c r="C306" s="143">
        <v>2468.77</v>
      </c>
      <c r="D306" s="204"/>
      <c r="E306" s="43"/>
      <c r="F306" s="146"/>
    </row>
    <row r="307" spans="1:6" s="467" customFormat="1" ht="30" customHeight="1">
      <c r="A307" s="481" t="s">
        <v>103</v>
      </c>
      <c r="B307" s="491">
        <f>SUM(B305)</f>
        <v>50000</v>
      </c>
      <c r="C307" s="491">
        <f>SUM(C305)</f>
        <v>2468.77</v>
      </c>
      <c r="D307" s="491">
        <f>B307-C307</f>
        <v>47531.23</v>
      </c>
      <c r="E307" s="492">
        <f>(C307)/B307*100</f>
        <v>4.93754</v>
      </c>
      <c r="F307" s="491">
        <f>F305</f>
        <v>79623</v>
      </c>
    </row>
    <row r="308" spans="1:7" ht="24.75" customHeight="1">
      <c r="A308" s="29" t="s">
        <v>24</v>
      </c>
      <c r="B308" s="85">
        <v>25000</v>
      </c>
      <c r="C308" s="85">
        <f>C309</f>
        <v>18256.3</v>
      </c>
      <c r="D308" s="19">
        <f>B308-C308</f>
        <v>6743.700000000001</v>
      </c>
      <c r="E308" s="28">
        <f>(C308)/B308*100</f>
        <v>73.0252</v>
      </c>
      <c r="F308" s="19">
        <v>46258.53</v>
      </c>
      <c r="G308" s="119"/>
    </row>
    <row r="309" spans="1:7" s="80" customFormat="1" ht="19.5" customHeight="1">
      <c r="A309" s="50" t="s">
        <v>25</v>
      </c>
      <c r="B309" s="83"/>
      <c r="C309" s="83">
        <v>18256.3</v>
      </c>
      <c r="D309" s="51"/>
      <c r="E309" s="65"/>
      <c r="F309" s="51"/>
      <c r="G309" s="119"/>
    </row>
    <row r="310" spans="1:7" s="498" customFormat="1" ht="30" customHeight="1">
      <c r="A310" s="477" t="s">
        <v>83</v>
      </c>
      <c r="B310" s="455">
        <f>SUM(B308)</f>
        <v>25000</v>
      </c>
      <c r="C310" s="455">
        <f>SUM(C308)</f>
        <v>18256.3</v>
      </c>
      <c r="D310" s="456">
        <f>B310-C310</f>
        <v>6743.700000000001</v>
      </c>
      <c r="E310" s="457">
        <f>(C310)/B310*100</f>
        <v>73.0252</v>
      </c>
      <c r="F310" s="456">
        <f>F308</f>
        <v>46258.53</v>
      </c>
      <c r="G310" s="471"/>
    </row>
    <row r="311" spans="1:7" s="498" customFormat="1" ht="34.5" customHeight="1">
      <c r="A311" s="499" t="s">
        <v>98</v>
      </c>
      <c r="B311" s="500">
        <f>SUM(B283,B304,B307,B310)</f>
        <v>167856.12</v>
      </c>
      <c r="C311" s="500">
        <f>SUM(C283,C304,C307,C310)</f>
        <v>154387.16999999995</v>
      </c>
      <c r="D311" s="500">
        <f>B311-C311</f>
        <v>13468.95000000004</v>
      </c>
      <c r="E311" s="501">
        <f>(C311)/B311*100</f>
        <v>91.97589578503302</v>
      </c>
      <c r="F311" s="500">
        <f>SUM(F283+F304+F307+F310)</f>
        <v>203147.53</v>
      </c>
      <c r="G311" s="471"/>
    </row>
    <row r="312" spans="1:7" s="471" customFormat="1" ht="30" customHeight="1">
      <c r="A312" s="502" t="s">
        <v>73</v>
      </c>
      <c r="B312" s="484"/>
      <c r="C312" s="484"/>
      <c r="D312" s="485"/>
      <c r="E312" s="497"/>
      <c r="F312" s="496"/>
      <c r="G312" s="453"/>
    </row>
    <row r="313" spans="1:7" s="80" customFormat="1" ht="24.75" customHeight="1">
      <c r="A313" s="29" t="s">
        <v>72</v>
      </c>
      <c r="B313" s="85">
        <v>475968</v>
      </c>
      <c r="C313" s="85">
        <f>SUM(C314:C323)</f>
        <v>327768.65</v>
      </c>
      <c r="D313" s="19">
        <f>B313-C313</f>
        <v>148199.34999999998</v>
      </c>
      <c r="E313" s="28">
        <f>(C313)/B313*100</f>
        <v>68.86358956904667</v>
      </c>
      <c r="F313" s="19">
        <v>437926.27</v>
      </c>
      <c r="G313" s="89"/>
    </row>
    <row r="314" spans="1:7" s="80" customFormat="1" ht="18.75" customHeight="1">
      <c r="A314" s="50" t="s">
        <v>511</v>
      </c>
      <c r="B314" s="83"/>
      <c r="C314" s="83">
        <v>55042.96</v>
      </c>
      <c r="D314" s="51"/>
      <c r="E314" s="65"/>
      <c r="F314" s="51"/>
      <c r="G314" s="89"/>
    </row>
    <row r="315" spans="1:7" s="80" customFormat="1" ht="18.75" customHeight="1">
      <c r="A315" s="50" t="s">
        <v>615</v>
      </c>
      <c r="B315" s="83"/>
      <c r="C315" s="83">
        <v>68127.99</v>
      </c>
      <c r="D315" s="51"/>
      <c r="E315" s="65"/>
      <c r="F315" s="51"/>
      <c r="G315" s="89"/>
    </row>
    <row r="316" spans="1:7" s="80" customFormat="1" ht="18.75" customHeight="1">
      <c r="A316" s="50" t="s">
        <v>616</v>
      </c>
      <c r="B316" s="83"/>
      <c r="C316" s="83">
        <v>2796.72</v>
      </c>
      <c r="D316" s="51"/>
      <c r="E316" s="65"/>
      <c r="F316" s="51"/>
      <c r="G316" s="89"/>
    </row>
    <row r="317" spans="1:7" s="80" customFormat="1" ht="18.75" customHeight="1">
      <c r="A317" s="50" t="s">
        <v>617</v>
      </c>
      <c r="B317" s="83"/>
      <c r="C317" s="83">
        <v>123.89</v>
      </c>
      <c r="D317" s="51"/>
      <c r="E317" s="65"/>
      <c r="F317" s="51"/>
      <c r="G317" s="89"/>
    </row>
    <row r="318" spans="1:7" s="80" customFormat="1" ht="18.75" customHeight="1">
      <c r="A318" s="50" t="s">
        <v>618</v>
      </c>
      <c r="B318" s="83"/>
      <c r="C318" s="83">
        <v>58323.85</v>
      </c>
      <c r="D318" s="51"/>
      <c r="E318" s="65"/>
      <c r="F318" s="51"/>
      <c r="G318" s="89"/>
    </row>
    <row r="319" spans="1:7" s="80" customFormat="1" ht="18.75" customHeight="1">
      <c r="A319" s="50" t="s">
        <v>504</v>
      </c>
      <c r="B319" s="83"/>
      <c r="C319" s="83">
        <v>73918.64</v>
      </c>
      <c r="D319" s="51"/>
      <c r="E319" s="65"/>
      <c r="F319" s="51"/>
      <c r="G319" s="89"/>
    </row>
    <row r="320" spans="1:7" s="80" customFormat="1" ht="18.75" customHeight="1">
      <c r="A320" s="50" t="s">
        <v>505</v>
      </c>
      <c r="B320" s="83"/>
      <c r="C320" s="83"/>
      <c r="D320" s="51"/>
      <c r="E320" s="65"/>
      <c r="F320" s="51"/>
      <c r="G320" s="89"/>
    </row>
    <row r="321" spans="1:7" s="80" customFormat="1" ht="18.75" customHeight="1">
      <c r="A321" s="50" t="s">
        <v>614</v>
      </c>
      <c r="B321" s="83"/>
      <c r="C321" s="83">
        <v>24598.64</v>
      </c>
      <c r="D321" s="51"/>
      <c r="E321" s="65"/>
      <c r="F321" s="51"/>
      <c r="G321" s="89"/>
    </row>
    <row r="322" spans="1:7" s="80" customFormat="1" ht="18.75" customHeight="1">
      <c r="A322" s="50" t="s">
        <v>579</v>
      </c>
      <c r="B322" s="83"/>
      <c r="C322" s="83">
        <v>26127.89</v>
      </c>
      <c r="D322" s="51"/>
      <c r="E322" s="65"/>
      <c r="F322" s="51"/>
      <c r="G322" s="89"/>
    </row>
    <row r="323" spans="1:7" s="80" customFormat="1" ht="18.75" customHeight="1">
      <c r="A323" s="54" t="s">
        <v>316</v>
      </c>
      <c r="B323" s="84"/>
      <c r="C323" s="84">
        <v>18708.07</v>
      </c>
      <c r="D323" s="52"/>
      <c r="E323" s="67"/>
      <c r="F323" s="52"/>
      <c r="G323" s="89"/>
    </row>
    <row r="324" spans="1:7" s="80" customFormat="1" ht="24.75" customHeight="1">
      <c r="A324" s="29" t="s">
        <v>75</v>
      </c>
      <c r="B324" s="85">
        <v>4157706</v>
      </c>
      <c r="C324" s="85">
        <f>SUM(C325:C334)</f>
        <v>2947300.33</v>
      </c>
      <c r="D324" s="19">
        <f>B324-C324</f>
        <v>1210405.67</v>
      </c>
      <c r="E324" s="28">
        <f>(C324)/B324*100</f>
        <v>70.88765607765436</v>
      </c>
      <c r="F324" s="19">
        <v>4200784.05</v>
      </c>
      <c r="G324" s="89"/>
    </row>
    <row r="325" spans="1:7" s="80" customFormat="1" ht="19.5" customHeight="1">
      <c r="A325" s="50" t="s">
        <v>511</v>
      </c>
      <c r="B325" s="83"/>
      <c r="C325" s="83">
        <v>495386.52</v>
      </c>
      <c r="D325" s="51"/>
      <c r="E325" s="65"/>
      <c r="F325" s="51"/>
      <c r="G325" s="89"/>
    </row>
    <row r="326" spans="1:7" s="80" customFormat="1" ht="19.5" customHeight="1">
      <c r="A326" s="50" t="s">
        <v>615</v>
      </c>
      <c r="B326" s="83"/>
      <c r="C326" s="83">
        <v>613470.1</v>
      </c>
      <c r="D326" s="51"/>
      <c r="E326" s="65"/>
      <c r="F326" s="51"/>
      <c r="G326" s="89"/>
    </row>
    <row r="327" spans="1:7" s="80" customFormat="1" ht="19.5" customHeight="1">
      <c r="A327" s="50" t="s">
        <v>616</v>
      </c>
      <c r="B327" s="83"/>
      <c r="C327" s="83">
        <v>25170.68</v>
      </c>
      <c r="D327" s="51"/>
      <c r="E327" s="65"/>
      <c r="F327" s="51"/>
      <c r="G327" s="89"/>
    </row>
    <row r="328" spans="1:7" s="80" customFormat="1" ht="19.5" customHeight="1">
      <c r="A328" s="50" t="s">
        <v>617</v>
      </c>
      <c r="B328" s="83"/>
      <c r="C328" s="83">
        <v>1114.74</v>
      </c>
      <c r="D328" s="51"/>
      <c r="E328" s="65"/>
      <c r="F328" s="51"/>
      <c r="G328" s="89"/>
    </row>
    <row r="329" spans="1:7" s="80" customFormat="1" ht="19.5" customHeight="1">
      <c r="A329" s="50" t="s">
        <v>618</v>
      </c>
      <c r="B329" s="83"/>
      <c r="C329" s="83">
        <v>525050.48</v>
      </c>
      <c r="D329" s="51"/>
      <c r="E329" s="65"/>
      <c r="F329" s="51"/>
      <c r="G329" s="89"/>
    </row>
    <row r="330" spans="1:7" s="80" customFormat="1" ht="19.5" customHeight="1">
      <c r="A330" s="50" t="s">
        <v>504</v>
      </c>
      <c r="B330" s="83"/>
      <c r="C330" s="83">
        <v>665267.55</v>
      </c>
      <c r="D330" s="51"/>
      <c r="E330" s="65"/>
      <c r="F330" s="51"/>
      <c r="G330" s="89"/>
    </row>
    <row r="331" spans="1:7" s="80" customFormat="1" ht="19.5" customHeight="1">
      <c r="A331" s="50" t="s">
        <v>505</v>
      </c>
      <c r="B331" s="83"/>
      <c r="C331" s="83"/>
      <c r="D331" s="51"/>
      <c r="E331" s="65"/>
      <c r="F331" s="51"/>
      <c r="G331" s="89"/>
    </row>
    <row r="332" spans="1:7" s="80" customFormat="1" ht="19.5" customHeight="1">
      <c r="A332" s="50" t="s">
        <v>614</v>
      </c>
      <c r="B332" s="83"/>
      <c r="C332" s="83">
        <v>221388.07</v>
      </c>
      <c r="D332" s="51"/>
      <c r="E332" s="65"/>
      <c r="F332" s="51"/>
      <c r="G332" s="89"/>
    </row>
    <row r="333" spans="1:7" s="80" customFormat="1" ht="19.5" customHeight="1">
      <c r="A333" s="50" t="s">
        <v>579</v>
      </c>
      <c r="B333" s="83"/>
      <c r="C333" s="83">
        <v>232079.53</v>
      </c>
      <c r="D333" s="51"/>
      <c r="E333" s="65"/>
      <c r="F333" s="51"/>
      <c r="G333" s="89"/>
    </row>
    <row r="334" spans="1:7" s="80" customFormat="1" ht="19.5" customHeight="1">
      <c r="A334" s="50" t="s">
        <v>316</v>
      </c>
      <c r="B334" s="83"/>
      <c r="C334" s="83">
        <v>168372.66</v>
      </c>
      <c r="D334" s="51"/>
      <c r="E334" s="65"/>
      <c r="F334" s="51"/>
      <c r="G334" s="89"/>
    </row>
    <row r="335" spans="1:7" s="471" customFormat="1" ht="30" customHeight="1">
      <c r="A335" s="477" t="s">
        <v>86</v>
      </c>
      <c r="B335" s="455">
        <f>SUM(B313,B324)</f>
        <v>4633674</v>
      </c>
      <c r="C335" s="455">
        <f>SUM(C313,C324)</f>
        <v>3275068.98</v>
      </c>
      <c r="D335" s="456">
        <f>B335-C335</f>
        <v>1358605.02</v>
      </c>
      <c r="E335" s="457">
        <f>(C335)/B335*100</f>
        <v>70.67974527340508</v>
      </c>
      <c r="F335" s="456">
        <f>F313+F324</f>
        <v>4638710.32</v>
      </c>
      <c r="G335" s="453"/>
    </row>
    <row r="336" spans="1:7" s="80" customFormat="1" ht="24.75" customHeight="1">
      <c r="A336" s="27" t="s">
        <v>104</v>
      </c>
      <c r="B336" s="19">
        <v>14829</v>
      </c>
      <c r="C336" s="19">
        <f>SUM(C337:C338)</f>
        <v>1439.25</v>
      </c>
      <c r="D336" s="19">
        <f>B336-C336</f>
        <v>13389.75</v>
      </c>
      <c r="E336" s="28">
        <f>(C336)/B336*100</f>
        <v>9.705644345539147</v>
      </c>
      <c r="F336" s="19">
        <v>5074.24</v>
      </c>
      <c r="G336" s="89"/>
    </row>
    <row r="337" spans="1:7" s="80" customFormat="1" ht="19.5" customHeight="1">
      <c r="A337" s="50" t="s">
        <v>617</v>
      </c>
      <c r="B337" s="83"/>
      <c r="C337" s="83">
        <v>592.08</v>
      </c>
      <c r="D337" s="51"/>
      <c r="E337" s="65"/>
      <c r="F337" s="51"/>
      <c r="G337" s="89"/>
    </row>
    <row r="338" spans="1:7" s="80" customFormat="1" ht="19.5" customHeight="1">
      <c r="A338" s="50" t="s">
        <v>579</v>
      </c>
      <c r="B338" s="83"/>
      <c r="C338" s="83">
        <v>847.17</v>
      </c>
      <c r="D338" s="51"/>
      <c r="E338" s="65"/>
      <c r="F338" s="51"/>
      <c r="G338" s="89"/>
    </row>
    <row r="339" spans="1:7" s="80" customFormat="1" ht="24.75" customHeight="1">
      <c r="A339" s="29" t="s">
        <v>68</v>
      </c>
      <c r="B339" s="85">
        <v>133456</v>
      </c>
      <c r="C339" s="85">
        <f>SUM(C340:C341)</f>
        <v>16025.13</v>
      </c>
      <c r="D339" s="19">
        <f>B339-C339</f>
        <v>117430.87</v>
      </c>
      <c r="E339" s="28">
        <f>(C339)/B339*100</f>
        <v>12.007800323702194</v>
      </c>
      <c r="F339" s="19">
        <v>50824.240000000005</v>
      </c>
      <c r="G339" s="89"/>
    </row>
    <row r="340" spans="1:7" s="80" customFormat="1" ht="19.5" customHeight="1">
      <c r="A340" s="50" t="s">
        <v>617</v>
      </c>
      <c r="B340" s="83"/>
      <c r="C340" s="83">
        <v>5328.82</v>
      </c>
      <c r="D340" s="51"/>
      <c r="E340" s="65"/>
      <c r="F340" s="51"/>
      <c r="G340" s="89"/>
    </row>
    <row r="341" spans="1:7" s="80" customFormat="1" ht="19.5" customHeight="1">
      <c r="A341" s="54" t="s">
        <v>579</v>
      </c>
      <c r="B341" s="84"/>
      <c r="C341" s="84">
        <v>10696.31</v>
      </c>
      <c r="D341" s="52"/>
      <c r="E341" s="67"/>
      <c r="F341" s="52"/>
      <c r="G341" s="89"/>
    </row>
    <row r="342" spans="1:7" s="503" customFormat="1" ht="30" customHeight="1">
      <c r="A342" s="464" t="s">
        <v>89</v>
      </c>
      <c r="B342" s="455">
        <f>B336+B339</f>
        <v>148285</v>
      </c>
      <c r="C342" s="455">
        <f>C336+C339</f>
        <v>17464.379999999997</v>
      </c>
      <c r="D342" s="456">
        <f>B342-C342</f>
        <v>130820.62</v>
      </c>
      <c r="E342" s="457">
        <f>(C342)/B342*100</f>
        <v>11.777576963280168</v>
      </c>
      <c r="F342" s="456">
        <f>F336+F339</f>
        <v>55898.48</v>
      </c>
      <c r="G342" s="476"/>
    </row>
    <row r="343" spans="1:7" s="471" customFormat="1" ht="34.5" customHeight="1">
      <c r="A343" s="477" t="s">
        <v>74</v>
      </c>
      <c r="B343" s="455">
        <f>SUM(B335+B342)</f>
        <v>4781959</v>
      </c>
      <c r="C343" s="455">
        <f>SUM(C335+C342)</f>
        <v>3292533.36</v>
      </c>
      <c r="D343" s="456">
        <f>B343-C343</f>
        <v>1489425.6400000001</v>
      </c>
      <c r="E343" s="457">
        <f>(C343)/B343*100</f>
        <v>68.85323274415359</v>
      </c>
      <c r="F343" s="456">
        <f>F335+F342</f>
        <v>4694608.800000001</v>
      </c>
      <c r="G343" s="453"/>
    </row>
    <row r="344" spans="1:7" s="471" customFormat="1" ht="49.5" customHeight="1">
      <c r="A344" s="502" t="s">
        <v>452</v>
      </c>
      <c r="B344" s="484"/>
      <c r="C344" s="484"/>
      <c r="D344" s="485"/>
      <c r="E344" s="497"/>
      <c r="F344" s="496"/>
      <c r="G344" s="453"/>
    </row>
    <row r="345" spans="1:7" s="80" customFormat="1" ht="24.75" customHeight="1">
      <c r="A345" s="29" t="s">
        <v>72</v>
      </c>
      <c r="B345" s="85">
        <v>670800</v>
      </c>
      <c r="C345" s="85">
        <f>SUM(C346:C357)</f>
        <v>561500.0700000001</v>
      </c>
      <c r="D345" s="19">
        <f>B345-C345</f>
        <v>109299.92999999993</v>
      </c>
      <c r="E345" s="28">
        <f>(C345)/B345*100</f>
        <v>83.70603309481217</v>
      </c>
      <c r="F345" s="19">
        <v>1010837.8400000002</v>
      </c>
      <c r="G345" s="89"/>
    </row>
    <row r="346" spans="1:7" s="80" customFormat="1" ht="18.75" customHeight="1">
      <c r="A346" s="50" t="s">
        <v>619</v>
      </c>
      <c r="B346" s="83"/>
      <c r="C346" s="83">
        <v>70724.85</v>
      </c>
      <c r="D346" s="51"/>
      <c r="E346" s="65"/>
      <c r="F346" s="51"/>
      <c r="G346" s="89"/>
    </row>
    <row r="347" spans="1:7" s="80" customFormat="1" ht="18.75" customHeight="1">
      <c r="A347" s="50" t="s">
        <v>164</v>
      </c>
      <c r="B347" s="83"/>
      <c r="C347" s="83">
        <v>76768.36</v>
      </c>
      <c r="D347" s="51"/>
      <c r="E347" s="65"/>
      <c r="F347" s="51"/>
      <c r="G347" s="89"/>
    </row>
    <row r="348" spans="1:7" s="80" customFormat="1" ht="18.75" customHeight="1">
      <c r="A348" s="50" t="s">
        <v>506</v>
      </c>
      <c r="B348" s="83"/>
      <c r="C348" s="83">
        <v>59685.52</v>
      </c>
      <c r="D348" s="51"/>
      <c r="E348" s="65"/>
      <c r="F348" s="51"/>
      <c r="G348" s="89"/>
    </row>
    <row r="349" spans="1:7" s="80" customFormat="1" ht="18.75" customHeight="1">
      <c r="A349" s="50" t="s">
        <v>162</v>
      </c>
      <c r="B349" s="83"/>
      <c r="C349" s="83">
        <v>39518.67</v>
      </c>
      <c r="D349" s="51"/>
      <c r="E349" s="65"/>
      <c r="F349" s="51"/>
      <c r="G349" s="89"/>
    </row>
    <row r="350" spans="1:7" s="80" customFormat="1" ht="18.75" customHeight="1">
      <c r="A350" s="50" t="s">
        <v>509</v>
      </c>
      <c r="B350" s="83"/>
      <c r="C350" s="83">
        <v>38422.27</v>
      </c>
      <c r="D350" s="51"/>
      <c r="E350" s="65"/>
      <c r="F350" s="51"/>
      <c r="G350" s="89"/>
    </row>
    <row r="351" spans="1:7" s="80" customFormat="1" ht="18.75" customHeight="1">
      <c r="A351" s="50" t="s">
        <v>580</v>
      </c>
      <c r="B351" s="83"/>
      <c r="C351" s="83">
        <v>67340.22</v>
      </c>
      <c r="D351" s="51"/>
      <c r="E351" s="65"/>
      <c r="F351" s="51"/>
      <c r="G351" s="89"/>
    </row>
    <row r="352" spans="1:7" s="80" customFormat="1" ht="18.75" customHeight="1">
      <c r="A352" s="50" t="s">
        <v>130</v>
      </c>
      <c r="B352" s="83"/>
      <c r="C352" s="83">
        <v>53757.61</v>
      </c>
      <c r="D352" s="51"/>
      <c r="E352" s="65"/>
      <c r="F352" s="51"/>
      <c r="G352" s="89"/>
    </row>
    <row r="353" spans="1:7" s="80" customFormat="1" ht="18.75" customHeight="1">
      <c r="A353" s="50" t="s">
        <v>200</v>
      </c>
      <c r="B353" s="83"/>
      <c r="C353" s="83">
        <v>43582.85</v>
      </c>
      <c r="D353" s="51"/>
      <c r="E353" s="65"/>
      <c r="F353" s="51"/>
      <c r="G353" s="89"/>
    </row>
    <row r="354" spans="1:7" s="80" customFormat="1" ht="18.75" customHeight="1">
      <c r="A354" s="50" t="s">
        <v>581</v>
      </c>
      <c r="B354" s="83"/>
      <c r="C354" s="83">
        <v>50468.48</v>
      </c>
      <c r="D354" s="51"/>
      <c r="E354" s="65"/>
      <c r="F354" s="51"/>
      <c r="G354" s="89"/>
    </row>
    <row r="355" spans="1:7" s="80" customFormat="1" ht="18.75" customHeight="1">
      <c r="A355" s="50" t="s">
        <v>582</v>
      </c>
      <c r="B355" s="83"/>
      <c r="C355" s="83">
        <v>13086.9</v>
      </c>
      <c r="D355" s="51"/>
      <c r="E355" s="65"/>
      <c r="F355" s="51"/>
      <c r="G355" s="89"/>
    </row>
    <row r="356" spans="1:7" s="80" customFormat="1" ht="18.75" customHeight="1">
      <c r="A356" s="50" t="s">
        <v>583</v>
      </c>
      <c r="B356" s="83"/>
      <c r="C356" s="83">
        <v>37495.54</v>
      </c>
      <c r="D356" s="51"/>
      <c r="E356" s="65"/>
      <c r="F356" s="51"/>
      <c r="G356" s="89"/>
    </row>
    <row r="357" spans="1:7" s="80" customFormat="1" ht="18.75" customHeight="1">
      <c r="A357" s="54" t="s">
        <v>584</v>
      </c>
      <c r="B357" s="84"/>
      <c r="C357" s="84">
        <v>10648.8</v>
      </c>
      <c r="D357" s="52"/>
      <c r="E357" s="67"/>
      <c r="F357" s="52"/>
      <c r="G357" s="89"/>
    </row>
    <row r="358" spans="1:7" s="80" customFormat="1" ht="24.75" customHeight="1">
      <c r="A358" s="29" t="s">
        <v>75</v>
      </c>
      <c r="B358" s="85">
        <v>5350000</v>
      </c>
      <c r="C358" s="85">
        <f>SUM(C359:C370)</f>
        <v>4492000.980000001</v>
      </c>
      <c r="D358" s="19">
        <f>B358-C358</f>
        <v>857999.0199999986</v>
      </c>
      <c r="E358" s="28">
        <f>(C358)/B358*100</f>
        <v>83.96263514018693</v>
      </c>
      <c r="F358" s="19">
        <v>8086702.72</v>
      </c>
      <c r="G358" s="89"/>
    </row>
    <row r="359" spans="1:7" s="80" customFormat="1" ht="19.5" customHeight="1">
      <c r="A359" s="50" t="s">
        <v>619</v>
      </c>
      <c r="B359" s="83"/>
      <c r="C359" s="83">
        <v>565798.9</v>
      </c>
      <c r="D359" s="51"/>
      <c r="E359" s="65"/>
      <c r="F359" s="51"/>
      <c r="G359" s="89"/>
    </row>
    <row r="360" spans="1:7" s="80" customFormat="1" ht="19.5" customHeight="1">
      <c r="A360" s="50" t="s">
        <v>164</v>
      </c>
      <c r="B360" s="83"/>
      <c r="C360" s="83">
        <v>614147.02</v>
      </c>
      <c r="D360" s="51"/>
      <c r="E360" s="65"/>
      <c r="F360" s="51"/>
      <c r="G360" s="89"/>
    </row>
    <row r="361" spans="1:7" s="80" customFormat="1" ht="19.5" customHeight="1">
      <c r="A361" s="50" t="s">
        <v>506</v>
      </c>
      <c r="B361" s="83"/>
      <c r="C361" s="83">
        <v>477484.07</v>
      </c>
      <c r="D361" s="51"/>
      <c r="E361" s="65"/>
      <c r="F361" s="51"/>
      <c r="G361" s="89"/>
    </row>
    <row r="362" spans="1:7" s="80" customFormat="1" ht="19.5" customHeight="1">
      <c r="A362" s="50" t="s">
        <v>162</v>
      </c>
      <c r="B362" s="83"/>
      <c r="C362" s="83">
        <v>316149.6</v>
      </c>
      <c r="D362" s="51"/>
      <c r="E362" s="65"/>
      <c r="F362" s="51"/>
      <c r="G362" s="89"/>
    </row>
    <row r="363" spans="1:7" s="80" customFormat="1" ht="19.5" customHeight="1">
      <c r="A363" s="50" t="s">
        <v>509</v>
      </c>
      <c r="B363" s="83"/>
      <c r="C363" s="83">
        <v>307377.74</v>
      </c>
      <c r="D363" s="51"/>
      <c r="E363" s="65"/>
      <c r="F363" s="51"/>
      <c r="G363" s="89"/>
    </row>
    <row r="364" spans="1:7" s="80" customFormat="1" ht="19.5" customHeight="1">
      <c r="A364" s="50" t="s">
        <v>580</v>
      </c>
      <c r="B364" s="83"/>
      <c r="C364" s="83">
        <v>538722.16</v>
      </c>
      <c r="D364" s="51"/>
      <c r="E364" s="65"/>
      <c r="F364" s="51"/>
      <c r="G364" s="89"/>
    </row>
    <row r="365" spans="1:7" s="80" customFormat="1" ht="19.5" customHeight="1">
      <c r="A365" s="50" t="s">
        <v>130</v>
      </c>
      <c r="B365" s="83"/>
      <c r="C365" s="83">
        <v>430060.74</v>
      </c>
      <c r="D365" s="51"/>
      <c r="E365" s="65"/>
      <c r="F365" s="51"/>
      <c r="G365" s="89"/>
    </row>
    <row r="366" spans="1:7" s="80" customFormat="1" ht="19.5" customHeight="1">
      <c r="A366" s="50" t="s">
        <v>200</v>
      </c>
      <c r="B366" s="83"/>
      <c r="C366" s="83">
        <v>348662.5</v>
      </c>
      <c r="D366" s="51"/>
      <c r="E366" s="65"/>
      <c r="F366" s="51"/>
      <c r="G366" s="89"/>
    </row>
    <row r="367" spans="1:7" s="80" customFormat="1" ht="19.5" customHeight="1">
      <c r="A367" s="50" t="s">
        <v>581</v>
      </c>
      <c r="B367" s="83"/>
      <c r="C367" s="83">
        <v>403748.18</v>
      </c>
      <c r="D367" s="51"/>
      <c r="E367" s="65"/>
      <c r="F367" s="51"/>
      <c r="G367" s="89"/>
    </row>
    <row r="368" spans="1:7" s="80" customFormat="1" ht="19.5" customHeight="1">
      <c r="A368" s="50" t="s">
        <v>582</v>
      </c>
      <c r="B368" s="83"/>
      <c r="C368" s="83">
        <v>104695.4</v>
      </c>
      <c r="D368" s="51"/>
      <c r="E368" s="65"/>
      <c r="F368" s="51"/>
      <c r="G368" s="89"/>
    </row>
    <row r="369" spans="1:7" s="80" customFormat="1" ht="19.5" customHeight="1">
      <c r="A369" s="50" t="s">
        <v>583</v>
      </c>
      <c r="B369" s="83"/>
      <c r="C369" s="83">
        <v>299964.44</v>
      </c>
      <c r="D369" s="51"/>
      <c r="E369" s="65"/>
      <c r="F369" s="51"/>
      <c r="G369" s="89"/>
    </row>
    <row r="370" spans="1:7" s="80" customFormat="1" ht="19.5" customHeight="1">
      <c r="A370" s="54" t="s">
        <v>584</v>
      </c>
      <c r="B370" s="84"/>
      <c r="C370" s="84">
        <v>85190.23</v>
      </c>
      <c r="D370" s="52"/>
      <c r="E370" s="67"/>
      <c r="F370" s="52"/>
      <c r="G370" s="89"/>
    </row>
    <row r="371" spans="1:7" s="471" customFormat="1" ht="30" customHeight="1">
      <c r="A371" s="464" t="s">
        <v>86</v>
      </c>
      <c r="B371" s="456">
        <f>SUM(B345,B358)</f>
        <v>6020800</v>
      </c>
      <c r="C371" s="456">
        <f>SUM(C345,C358)</f>
        <v>5053501.050000002</v>
      </c>
      <c r="D371" s="456">
        <f>B371-C371</f>
        <v>967298.9499999983</v>
      </c>
      <c r="E371" s="457">
        <f>(C371)/B371*100</f>
        <v>83.93404614004785</v>
      </c>
      <c r="F371" s="456">
        <f>F345+F358</f>
        <v>9097540.56</v>
      </c>
      <c r="G371" s="453"/>
    </row>
    <row r="372" spans="1:7" s="80" customFormat="1" ht="24.75" customHeight="1">
      <c r="A372" s="29" t="s">
        <v>142</v>
      </c>
      <c r="B372" s="85">
        <v>42500</v>
      </c>
      <c r="C372" s="85">
        <f>SUM(C373:C380)</f>
        <v>3478.2</v>
      </c>
      <c r="D372" s="19">
        <f>B372-C372</f>
        <v>39021.8</v>
      </c>
      <c r="E372" s="28">
        <f>(C372)/B372*100</f>
        <v>8.184</v>
      </c>
      <c r="F372" s="19">
        <v>82842.16</v>
      </c>
      <c r="G372" s="89"/>
    </row>
    <row r="373" spans="1:7" s="80" customFormat="1" ht="21.75" customHeight="1">
      <c r="A373" s="50" t="s">
        <v>619</v>
      </c>
      <c r="B373" s="83"/>
      <c r="C373" s="83">
        <v>159.11</v>
      </c>
      <c r="D373" s="51"/>
      <c r="E373" s="65"/>
      <c r="F373" s="51"/>
      <c r="G373" s="89"/>
    </row>
    <row r="374" spans="1:7" s="80" customFormat="1" ht="21.75" customHeight="1">
      <c r="A374" s="50" t="s">
        <v>506</v>
      </c>
      <c r="B374" s="83"/>
      <c r="C374" s="83">
        <v>229.95</v>
      </c>
      <c r="D374" s="51"/>
      <c r="E374" s="65"/>
      <c r="F374" s="51"/>
      <c r="G374" s="89"/>
    </row>
    <row r="375" spans="1:7" s="80" customFormat="1" ht="21.75" customHeight="1">
      <c r="A375" s="50" t="s">
        <v>162</v>
      </c>
      <c r="B375" s="83"/>
      <c r="C375" s="83">
        <v>61.06</v>
      </c>
      <c r="D375" s="51"/>
      <c r="E375" s="65"/>
      <c r="F375" s="51"/>
      <c r="G375" s="89"/>
    </row>
    <row r="376" spans="1:7" s="80" customFormat="1" ht="21.75" customHeight="1">
      <c r="A376" s="50" t="s">
        <v>509</v>
      </c>
      <c r="B376" s="83"/>
      <c r="C376" s="83">
        <v>180.83</v>
      </c>
      <c r="D376" s="51"/>
      <c r="E376" s="65"/>
      <c r="F376" s="51"/>
      <c r="G376" s="89"/>
    </row>
    <row r="377" spans="1:7" s="80" customFormat="1" ht="21.75" customHeight="1">
      <c r="A377" s="50" t="s">
        <v>580</v>
      </c>
      <c r="B377" s="83"/>
      <c r="C377" s="83">
        <v>242.54</v>
      </c>
      <c r="D377" s="51"/>
      <c r="E377" s="65"/>
      <c r="F377" s="51"/>
      <c r="G377" s="89"/>
    </row>
    <row r="378" spans="1:7" s="80" customFormat="1" ht="21.75" customHeight="1">
      <c r="A378" s="50" t="s">
        <v>200</v>
      </c>
      <c r="B378" s="83"/>
      <c r="C378" s="83">
        <v>1275.82</v>
      </c>
      <c r="D378" s="51"/>
      <c r="E378" s="65"/>
      <c r="F378" s="51"/>
      <c r="G378" s="89"/>
    </row>
    <row r="379" spans="1:7" s="80" customFormat="1" ht="21.75" customHeight="1">
      <c r="A379" s="50" t="s">
        <v>581</v>
      </c>
      <c r="B379" s="83"/>
      <c r="C379" s="83">
        <v>956.08</v>
      </c>
      <c r="D379" s="51"/>
      <c r="E379" s="65"/>
      <c r="F379" s="51"/>
      <c r="G379" s="89"/>
    </row>
    <row r="380" spans="1:7" s="80" customFormat="1" ht="21.75" customHeight="1">
      <c r="A380" s="54" t="s">
        <v>583</v>
      </c>
      <c r="B380" s="84"/>
      <c r="C380" s="84">
        <v>372.81</v>
      </c>
      <c r="D380" s="52"/>
      <c r="E380" s="67"/>
      <c r="F380" s="52"/>
      <c r="G380" s="89"/>
    </row>
    <row r="381" spans="1:7" s="80" customFormat="1" ht="24.75" customHeight="1">
      <c r="A381" s="29" t="s">
        <v>68</v>
      </c>
      <c r="B381" s="85">
        <v>340000</v>
      </c>
      <c r="C381" s="85">
        <f>SUM(C382:C389)</f>
        <v>27826.02</v>
      </c>
      <c r="D381" s="19">
        <f>B381-C381</f>
        <v>312173.98</v>
      </c>
      <c r="E381" s="28">
        <f>(C381)/B381*100</f>
        <v>8.184123529411764</v>
      </c>
      <c r="F381" s="19">
        <v>662737.65</v>
      </c>
      <c r="G381" s="89"/>
    </row>
    <row r="382" spans="1:7" s="80" customFormat="1" ht="19.5" customHeight="1">
      <c r="A382" s="50" t="s">
        <v>619</v>
      </c>
      <c r="B382" s="83"/>
      <c r="C382" s="83">
        <v>1273.17</v>
      </c>
      <c r="D382" s="51"/>
      <c r="E382" s="65"/>
      <c r="F382" s="51"/>
      <c r="G382" s="89"/>
    </row>
    <row r="383" spans="1:7" s="80" customFormat="1" ht="19.5" customHeight="1">
      <c r="A383" s="50" t="s">
        <v>506</v>
      </c>
      <c r="B383" s="83"/>
      <c r="C383" s="83">
        <v>1839.7</v>
      </c>
      <c r="D383" s="51"/>
      <c r="E383" s="65"/>
      <c r="F383" s="51"/>
      <c r="G383" s="89"/>
    </row>
    <row r="384" spans="1:7" s="80" customFormat="1" ht="19.5" customHeight="1">
      <c r="A384" s="50" t="s">
        <v>162</v>
      </c>
      <c r="B384" s="83"/>
      <c r="C384" s="83">
        <v>488.45</v>
      </c>
      <c r="D384" s="51"/>
      <c r="E384" s="65"/>
      <c r="F384" s="51"/>
      <c r="G384" s="89"/>
    </row>
    <row r="385" spans="1:7" s="80" customFormat="1" ht="19.5" customHeight="1">
      <c r="A385" s="50" t="s">
        <v>509</v>
      </c>
      <c r="B385" s="83"/>
      <c r="C385" s="83">
        <v>1446.76</v>
      </c>
      <c r="D385" s="51"/>
      <c r="E385" s="65"/>
      <c r="F385" s="51"/>
      <c r="G385" s="89"/>
    </row>
    <row r="386" spans="1:7" s="80" customFormat="1" ht="19.5" customHeight="1">
      <c r="A386" s="50" t="s">
        <v>580</v>
      </c>
      <c r="B386" s="83"/>
      <c r="C386" s="83">
        <v>1940.34</v>
      </c>
      <c r="D386" s="51"/>
      <c r="E386" s="65"/>
      <c r="F386" s="51"/>
      <c r="G386" s="89"/>
    </row>
    <row r="387" spans="1:7" s="80" customFormat="1" ht="19.5" customHeight="1">
      <c r="A387" s="50" t="s">
        <v>200</v>
      </c>
      <c r="B387" s="83"/>
      <c r="C387" s="83">
        <v>10206.76</v>
      </c>
      <c r="D387" s="51"/>
      <c r="E387" s="65"/>
      <c r="F387" s="51"/>
      <c r="G387" s="89"/>
    </row>
    <row r="388" spans="1:7" s="80" customFormat="1" ht="19.5" customHeight="1">
      <c r="A388" s="50" t="s">
        <v>581</v>
      </c>
      <c r="B388" s="83"/>
      <c r="C388" s="83">
        <v>7648.56</v>
      </c>
      <c r="D388" s="51"/>
      <c r="E388" s="65"/>
      <c r="F388" s="51"/>
      <c r="G388" s="89"/>
    </row>
    <row r="389" spans="1:7" s="80" customFormat="1" ht="19.5" customHeight="1">
      <c r="A389" s="54" t="s">
        <v>583</v>
      </c>
      <c r="B389" s="84"/>
      <c r="C389" s="84">
        <v>2982.28</v>
      </c>
      <c r="D389" s="52"/>
      <c r="E389" s="67"/>
      <c r="F389" s="52"/>
      <c r="G389" s="89"/>
    </row>
    <row r="390" spans="1:7" s="471" customFormat="1" ht="30" customHeight="1">
      <c r="A390" s="464" t="s">
        <v>89</v>
      </c>
      <c r="B390" s="456">
        <f>SUM(B372,B381)</f>
        <v>382500</v>
      </c>
      <c r="C390" s="456">
        <f>SUM(C372,C381)</f>
        <v>31304.22</v>
      </c>
      <c r="D390" s="456">
        <f>B390-C390</f>
        <v>351195.78</v>
      </c>
      <c r="E390" s="457">
        <f>(C390)/B390*100</f>
        <v>8.184109803921569</v>
      </c>
      <c r="F390" s="456">
        <f>F372+F381</f>
        <v>745579.81</v>
      </c>
      <c r="G390" s="453"/>
    </row>
    <row r="391" spans="1:7" s="471" customFormat="1" ht="34.5" customHeight="1">
      <c r="A391" s="464" t="s">
        <v>105</v>
      </c>
      <c r="B391" s="456">
        <f>SUM(B371,B390)</f>
        <v>6403300</v>
      </c>
      <c r="C391" s="456">
        <f>SUM(C371,C390)</f>
        <v>5084805.270000001</v>
      </c>
      <c r="D391" s="456">
        <f>B391-C391</f>
        <v>1318494.7299999986</v>
      </c>
      <c r="E391" s="457">
        <f>(C391)/B391*100</f>
        <v>79.40913700748054</v>
      </c>
      <c r="F391" s="456">
        <f>F371+F390</f>
        <v>9843120.370000001</v>
      </c>
      <c r="G391" s="453"/>
    </row>
    <row r="392" spans="1:7" s="509" customFormat="1" ht="49.5" customHeight="1">
      <c r="A392" s="502" t="s">
        <v>453</v>
      </c>
      <c r="B392" s="504"/>
      <c r="C392" s="504"/>
      <c r="D392" s="505"/>
      <c r="E392" s="506"/>
      <c r="F392" s="507"/>
      <c r="G392" s="508"/>
    </row>
    <row r="393" spans="1:7" s="80" customFormat="1" ht="24.75" customHeight="1">
      <c r="A393" s="29" t="s">
        <v>72</v>
      </c>
      <c r="B393" s="85">
        <v>974000</v>
      </c>
      <c r="C393" s="85">
        <f>SUM(C394:C404)</f>
        <v>973681.78</v>
      </c>
      <c r="D393" s="19">
        <f>B393-C393</f>
        <v>318.21999999997206</v>
      </c>
      <c r="E393" s="28">
        <f>(C393)/B393*100</f>
        <v>99.96732854209446</v>
      </c>
      <c r="F393" s="19">
        <v>0</v>
      </c>
      <c r="G393" s="89"/>
    </row>
    <row r="394" spans="1:7" s="80" customFormat="1" ht="19.5" customHeight="1">
      <c r="A394" s="50" t="s">
        <v>507</v>
      </c>
      <c r="B394" s="83"/>
      <c r="C394" s="83">
        <v>48369.9</v>
      </c>
      <c r="D394" s="545"/>
      <c r="E394" s="65"/>
      <c r="F394" s="51"/>
      <c r="G394" s="89"/>
    </row>
    <row r="395" spans="1:7" s="80" customFormat="1" ht="19.5" customHeight="1">
      <c r="A395" s="50" t="s">
        <v>508</v>
      </c>
      <c r="B395" s="83"/>
      <c r="C395" s="83">
        <v>74831.71</v>
      </c>
      <c r="D395" s="545"/>
      <c r="E395" s="65"/>
      <c r="F395" s="51"/>
      <c r="G395" s="89"/>
    </row>
    <row r="396" spans="1:7" s="80" customFormat="1" ht="19.5" customHeight="1">
      <c r="A396" s="50" t="s">
        <v>130</v>
      </c>
      <c r="B396" s="83"/>
      <c r="C396" s="83">
        <v>150146.77</v>
      </c>
      <c r="D396" s="545"/>
      <c r="E396" s="65"/>
      <c r="F396" s="51"/>
      <c r="G396" s="89"/>
    </row>
    <row r="397" spans="1:7" s="80" customFormat="1" ht="19.5" customHeight="1">
      <c r="A397" s="50" t="s">
        <v>164</v>
      </c>
      <c r="B397" s="83"/>
      <c r="C397" s="83">
        <v>79883.07</v>
      </c>
      <c r="D397" s="51"/>
      <c r="E397" s="65"/>
      <c r="F397" s="51"/>
      <c r="G397" s="89"/>
    </row>
    <row r="398" spans="1:7" s="80" customFormat="1" ht="19.5" customHeight="1">
      <c r="A398" s="50" t="s">
        <v>129</v>
      </c>
      <c r="B398" s="83"/>
      <c r="C398" s="83">
        <v>67317.83</v>
      </c>
      <c r="D398" s="51"/>
      <c r="E398" s="65"/>
      <c r="F398" s="51"/>
      <c r="G398" s="89"/>
    </row>
    <row r="399" spans="1:7" s="80" customFormat="1" ht="19.5" customHeight="1">
      <c r="A399" s="50" t="s">
        <v>502</v>
      </c>
      <c r="B399" s="83"/>
      <c r="C399" s="83">
        <v>73874.89</v>
      </c>
      <c r="D399" s="51"/>
      <c r="E399" s="65"/>
      <c r="F399" s="51"/>
      <c r="G399" s="89"/>
    </row>
    <row r="400" spans="1:7" s="80" customFormat="1" ht="19.5" customHeight="1">
      <c r="A400" s="50" t="s">
        <v>509</v>
      </c>
      <c r="B400" s="83"/>
      <c r="C400" s="83">
        <v>169934.33</v>
      </c>
      <c r="D400" s="51"/>
      <c r="E400" s="65"/>
      <c r="F400" s="51"/>
      <c r="G400" s="89"/>
    </row>
    <row r="401" spans="1:7" s="80" customFormat="1" ht="19.5" customHeight="1">
      <c r="A401" s="50" t="s">
        <v>510</v>
      </c>
      <c r="B401" s="83"/>
      <c r="C401" s="83">
        <v>57903.22</v>
      </c>
      <c r="D401" s="51"/>
      <c r="E401" s="65"/>
      <c r="F401" s="51"/>
      <c r="G401" s="89"/>
    </row>
    <row r="402" spans="1:7" s="80" customFormat="1" ht="19.5" customHeight="1">
      <c r="A402" s="54" t="s">
        <v>511</v>
      </c>
      <c r="B402" s="84"/>
      <c r="C402" s="84">
        <v>123820.87</v>
      </c>
      <c r="D402" s="52"/>
      <c r="E402" s="67"/>
      <c r="F402" s="52"/>
      <c r="G402" s="89"/>
    </row>
    <row r="403" spans="1:7" s="80" customFormat="1" ht="19.5" customHeight="1">
      <c r="A403" s="50" t="s">
        <v>512</v>
      </c>
      <c r="B403" s="83"/>
      <c r="C403" s="83">
        <v>61382.79</v>
      </c>
      <c r="D403" s="51"/>
      <c r="E403" s="65"/>
      <c r="F403" s="51"/>
      <c r="G403" s="89"/>
    </row>
    <row r="404" spans="1:7" s="80" customFormat="1" ht="19.5" customHeight="1">
      <c r="A404" s="50" t="s">
        <v>503</v>
      </c>
      <c r="B404" s="83"/>
      <c r="C404" s="83">
        <v>66216.4</v>
      </c>
      <c r="D404" s="51"/>
      <c r="E404" s="65"/>
      <c r="F404" s="51"/>
      <c r="G404" s="89"/>
    </row>
    <row r="405" spans="1:7" s="80" customFormat="1" ht="24.75" customHeight="1">
      <c r="A405" s="29" t="s">
        <v>75</v>
      </c>
      <c r="B405" s="85">
        <v>6912000</v>
      </c>
      <c r="C405" s="85">
        <f>SUM(C406:C416)</f>
        <v>7790331.08</v>
      </c>
      <c r="D405" s="19">
        <f>B405-C405</f>
        <v>-878331.0800000001</v>
      </c>
      <c r="E405" s="28">
        <f>(C405)/B405*100</f>
        <v>112.70733622685185</v>
      </c>
      <c r="F405" s="19">
        <v>0</v>
      </c>
      <c r="G405" s="89"/>
    </row>
    <row r="406" spans="1:7" s="80" customFormat="1" ht="19.5" customHeight="1">
      <c r="A406" s="50" t="s">
        <v>507</v>
      </c>
      <c r="B406" s="83"/>
      <c r="C406" s="83">
        <v>387002.39</v>
      </c>
      <c r="D406" s="549" t="s">
        <v>117</v>
      </c>
      <c r="E406" s="65"/>
      <c r="F406" s="51"/>
      <c r="G406" s="89"/>
    </row>
    <row r="407" spans="1:7" s="80" customFormat="1" ht="19.5" customHeight="1">
      <c r="A407" s="50" t="s">
        <v>508</v>
      </c>
      <c r="B407" s="83"/>
      <c r="C407" s="83">
        <v>598720.68</v>
      </c>
      <c r="D407" s="549"/>
      <c r="E407" s="65"/>
      <c r="F407" s="51"/>
      <c r="G407" s="89"/>
    </row>
    <row r="408" spans="1:7" s="80" customFormat="1" ht="19.5" customHeight="1">
      <c r="A408" s="50" t="s">
        <v>130</v>
      </c>
      <c r="B408" s="83"/>
      <c r="C408" s="83">
        <v>1201309.74</v>
      </c>
      <c r="D408" s="51"/>
      <c r="E408" s="65"/>
      <c r="F408" s="51"/>
      <c r="G408" s="89"/>
    </row>
    <row r="409" spans="1:7" s="80" customFormat="1" ht="19.5" customHeight="1">
      <c r="A409" s="50" t="s">
        <v>164</v>
      </c>
      <c r="B409" s="83"/>
      <c r="C409" s="83">
        <v>639136.19</v>
      </c>
      <c r="D409" s="51"/>
      <c r="E409" s="65"/>
      <c r="F409" s="51"/>
      <c r="G409" s="89"/>
    </row>
    <row r="410" spans="1:7" s="80" customFormat="1" ht="19.5" customHeight="1">
      <c r="A410" s="50" t="s">
        <v>129</v>
      </c>
      <c r="B410" s="83"/>
      <c r="C410" s="83">
        <v>538603.15</v>
      </c>
      <c r="D410" s="51"/>
      <c r="E410" s="65"/>
      <c r="F410" s="51"/>
      <c r="G410" s="89"/>
    </row>
    <row r="411" spans="1:7" s="80" customFormat="1" ht="19.5" customHeight="1">
      <c r="A411" s="50" t="s">
        <v>502</v>
      </c>
      <c r="B411" s="83"/>
      <c r="C411" s="83">
        <v>591065.84</v>
      </c>
      <c r="D411" s="51"/>
      <c r="E411" s="65"/>
      <c r="F411" s="51"/>
      <c r="G411" s="89"/>
    </row>
    <row r="412" spans="1:7" s="80" customFormat="1" ht="19.5" customHeight="1">
      <c r="A412" s="50" t="s">
        <v>509</v>
      </c>
      <c r="B412" s="83"/>
      <c r="C412" s="83">
        <v>1359627.66</v>
      </c>
      <c r="D412" s="51"/>
      <c r="E412" s="65"/>
      <c r="F412" s="51"/>
      <c r="G412" s="89"/>
    </row>
    <row r="413" spans="1:7" s="80" customFormat="1" ht="19.5" customHeight="1">
      <c r="A413" s="50" t="s">
        <v>510</v>
      </c>
      <c r="B413" s="83"/>
      <c r="C413" s="83">
        <v>463278.37</v>
      </c>
      <c r="D413" s="51"/>
      <c r="E413" s="65"/>
      <c r="F413" s="51"/>
      <c r="G413" s="89"/>
    </row>
    <row r="414" spans="1:7" s="80" customFormat="1" ht="19.5" customHeight="1">
      <c r="A414" s="50" t="s">
        <v>511</v>
      </c>
      <c r="B414" s="83"/>
      <c r="C414" s="83">
        <v>990678.4</v>
      </c>
      <c r="D414" s="51"/>
      <c r="E414" s="65"/>
      <c r="F414" s="51"/>
      <c r="G414" s="89"/>
    </row>
    <row r="415" spans="1:7" s="80" customFormat="1" ht="19.5" customHeight="1">
      <c r="A415" s="50" t="s">
        <v>512</v>
      </c>
      <c r="B415" s="83"/>
      <c r="C415" s="83">
        <v>491117.53</v>
      </c>
      <c r="D415" s="51"/>
      <c r="E415" s="65"/>
      <c r="F415" s="51"/>
      <c r="G415" s="89"/>
    </row>
    <row r="416" spans="1:7" s="80" customFormat="1" ht="19.5" customHeight="1">
      <c r="A416" s="54" t="s">
        <v>503</v>
      </c>
      <c r="B416" s="84"/>
      <c r="C416" s="84">
        <v>529791.13</v>
      </c>
      <c r="D416" s="52"/>
      <c r="E416" s="67"/>
      <c r="F416" s="52"/>
      <c r="G416" s="89"/>
    </row>
    <row r="417" spans="1:7" s="471" customFormat="1" ht="30" customHeight="1">
      <c r="A417" s="495" t="s">
        <v>86</v>
      </c>
      <c r="B417" s="461">
        <f>SUM(B393:B405)</f>
        <v>7886000</v>
      </c>
      <c r="C417" s="461">
        <f>SUM(C393,C405)</f>
        <v>8764012.86</v>
      </c>
      <c r="D417" s="462">
        <f>B417-C417</f>
        <v>-878012.8599999994</v>
      </c>
      <c r="E417" s="463">
        <f>(C417)/B417*100</f>
        <v>111.13381765153436</v>
      </c>
      <c r="F417" s="462">
        <v>0</v>
      </c>
      <c r="G417" s="453"/>
    </row>
    <row r="418" spans="1:7" s="80" customFormat="1" ht="24.75" customHeight="1">
      <c r="A418" s="29" t="s">
        <v>142</v>
      </c>
      <c r="B418" s="85">
        <v>36000</v>
      </c>
      <c r="C418" s="85">
        <f>SUM(C419:C426)</f>
        <v>32422.800000000003</v>
      </c>
      <c r="D418" s="19">
        <f>B418-C418</f>
        <v>3577.199999999997</v>
      </c>
      <c r="E418" s="28">
        <f>(C418)/B418*100</f>
        <v>90.06333333333333</v>
      </c>
      <c r="F418" s="19">
        <v>0</v>
      </c>
      <c r="G418" s="89"/>
    </row>
    <row r="419" spans="1:7" s="80" customFormat="1" ht="19.5" customHeight="1">
      <c r="A419" s="50" t="s">
        <v>508</v>
      </c>
      <c r="B419" s="83"/>
      <c r="C419" s="83">
        <v>660.69</v>
      </c>
      <c r="D419" s="51"/>
      <c r="E419" s="65"/>
      <c r="F419" s="51"/>
      <c r="G419" s="89"/>
    </row>
    <row r="420" spans="1:7" s="80" customFormat="1" ht="19.5" customHeight="1">
      <c r="A420" s="50" t="s">
        <v>130</v>
      </c>
      <c r="B420" s="83"/>
      <c r="C420" s="83">
        <v>1502.36</v>
      </c>
      <c r="D420" s="51"/>
      <c r="E420" s="65"/>
      <c r="F420" s="51"/>
      <c r="G420" s="89"/>
    </row>
    <row r="421" spans="1:7" s="80" customFormat="1" ht="19.5" customHeight="1">
      <c r="A421" s="50" t="s">
        <v>164</v>
      </c>
      <c r="B421" s="83"/>
      <c r="C421" s="83">
        <v>2041.31</v>
      </c>
      <c r="D421" s="51"/>
      <c r="E421" s="65"/>
      <c r="F421" s="51"/>
      <c r="G421" s="89"/>
    </row>
    <row r="422" spans="1:7" s="80" customFormat="1" ht="19.5" customHeight="1">
      <c r="A422" s="50" t="s">
        <v>509</v>
      </c>
      <c r="B422" s="83"/>
      <c r="C422" s="83">
        <v>3679.32</v>
      </c>
      <c r="D422" s="51"/>
      <c r="E422" s="65"/>
      <c r="F422" s="51"/>
      <c r="G422" s="89"/>
    </row>
    <row r="423" spans="1:7" s="80" customFormat="1" ht="19.5" customHeight="1">
      <c r="A423" s="50" t="s">
        <v>510</v>
      </c>
      <c r="B423" s="83"/>
      <c r="C423" s="83">
        <v>5404.83</v>
      </c>
      <c r="D423" s="51"/>
      <c r="E423" s="65"/>
      <c r="F423" s="51"/>
      <c r="G423" s="89"/>
    </row>
    <row r="424" spans="1:7" s="80" customFormat="1" ht="19.5" customHeight="1">
      <c r="A424" s="50" t="s">
        <v>511</v>
      </c>
      <c r="B424" s="83"/>
      <c r="C424" s="83">
        <v>2814.96</v>
      </c>
      <c r="D424" s="51"/>
      <c r="E424" s="65"/>
      <c r="F424" s="51"/>
      <c r="G424" s="89"/>
    </row>
    <row r="425" spans="1:7" s="80" customFormat="1" ht="19.5" customHeight="1">
      <c r="A425" s="50" t="s">
        <v>512</v>
      </c>
      <c r="B425" s="83"/>
      <c r="C425" s="83">
        <v>15956.69</v>
      </c>
      <c r="D425" s="51"/>
      <c r="E425" s="65"/>
      <c r="F425" s="51"/>
      <c r="G425" s="89"/>
    </row>
    <row r="426" spans="1:7" s="80" customFormat="1" ht="19.5" customHeight="1">
      <c r="A426" s="54" t="s">
        <v>503</v>
      </c>
      <c r="B426" s="84"/>
      <c r="C426" s="84">
        <v>362.64</v>
      </c>
      <c r="D426" s="52"/>
      <c r="E426" s="67"/>
      <c r="F426" s="52"/>
      <c r="G426" s="89"/>
    </row>
    <row r="427" spans="1:7" s="80" customFormat="1" ht="24.75" customHeight="1">
      <c r="A427" s="29" t="s">
        <v>68</v>
      </c>
      <c r="B427" s="85">
        <v>288000</v>
      </c>
      <c r="C427" s="85">
        <f>SUM(C428:C435)</f>
        <v>259411.40000000002</v>
      </c>
      <c r="D427" s="19">
        <f>B427-C427</f>
        <v>28588.599999999977</v>
      </c>
      <c r="E427" s="28">
        <f>(C427)/B427*100</f>
        <v>90.07340277777779</v>
      </c>
      <c r="F427" s="19">
        <v>0</v>
      </c>
      <c r="G427" s="89"/>
    </row>
    <row r="428" spans="1:7" s="80" customFormat="1" ht="24.75" customHeight="1">
      <c r="A428" s="50" t="s">
        <v>508</v>
      </c>
      <c r="B428" s="83"/>
      <c r="C428" s="83">
        <v>5286.35</v>
      </c>
      <c r="D428" s="51"/>
      <c r="E428" s="65"/>
      <c r="F428" s="51"/>
      <c r="G428" s="89"/>
    </row>
    <row r="429" spans="1:7" s="80" customFormat="1" ht="24.75" customHeight="1">
      <c r="A429" s="50" t="s">
        <v>130</v>
      </c>
      <c r="B429" s="83"/>
      <c r="C429" s="83">
        <v>12019.92</v>
      </c>
      <c r="D429" s="51"/>
      <c r="E429" s="65"/>
      <c r="F429" s="51"/>
      <c r="G429" s="89"/>
    </row>
    <row r="430" spans="1:7" s="80" customFormat="1" ht="24.75" customHeight="1">
      <c r="A430" s="50" t="s">
        <v>164</v>
      </c>
      <c r="B430" s="83"/>
      <c r="C430" s="83">
        <v>16332.51</v>
      </c>
      <c r="D430" s="51"/>
      <c r="E430" s="65"/>
      <c r="F430" s="51"/>
      <c r="G430" s="89"/>
    </row>
    <row r="431" spans="1:7" s="80" customFormat="1" ht="24.75" customHeight="1">
      <c r="A431" s="50" t="s">
        <v>509</v>
      </c>
      <c r="B431" s="83"/>
      <c r="C431" s="83">
        <v>29437.61</v>
      </c>
      <c r="D431" s="51"/>
      <c r="E431" s="65"/>
      <c r="F431" s="51"/>
      <c r="G431" s="89"/>
    </row>
    <row r="432" spans="1:7" s="80" customFormat="1" ht="24.75" customHeight="1">
      <c r="A432" s="50" t="s">
        <v>510</v>
      </c>
      <c r="B432" s="83"/>
      <c r="C432" s="83">
        <v>43243.27</v>
      </c>
      <c r="D432" s="51"/>
      <c r="E432" s="65"/>
      <c r="F432" s="51"/>
      <c r="G432" s="89"/>
    </row>
    <row r="433" spans="1:7" s="80" customFormat="1" ht="24.75" customHeight="1">
      <c r="A433" s="50" t="s">
        <v>511</v>
      </c>
      <c r="B433" s="83"/>
      <c r="C433" s="83">
        <v>22522.38</v>
      </c>
      <c r="D433" s="51"/>
      <c r="E433" s="65"/>
      <c r="F433" s="51"/>
      <c r="G433" s="89"/>
    </row>
    <row r="434" spans="1:7" s="80" customFormat="1" ht="24.75" customHeight="1">
      <c r="A434" s="50" t="s">
        <v>512</v>
      </c>
      <c r="B434" s="83"/>
      <c r="C434" s="83">
        <v>127668.17</v>
      </c>
      <c r="D434" s="51"/>
      <c r="E434" s="65"/>
      <c r="F434" s="51"/>
      <c r="G434" s="89"/>
    </row>
    <row r="435" spans="1:7" s="80" customFormat="1" ht="24.75" customHeight="1">
      <c r="A435" s="54" t="s">
        <v>503</v>
      </c>
      <c r="B435" s="84"/>
      <c r="C435" s="84">
        <v>2901.19</v>
      </c>
      <c r="D435" s="52"/>
      <c r="E435" s="67"/>
      <c r="F435" s="52"/>
      <c r="G435" s="89"/>
    </row>
    <row r="436" spans="1:7" s="471" customFormat="1" ht="30" customHeight="1">
      <c r="A436" s="447" t="s">
        <v>89</v>
      </c>
      <c r="B436" s="484">
        <f>SUM(B418:B427)</f>
        <v>324000</v>
      </c>
      <c r="C436" s="484">
        <f>SUM(C418,C427)</f>
        <v>291834.2</v>
      </c>
      <c r="D436" s="485">
        <f>B436-C436</f>
        <v>32165.79999999999</v>
      </c>
      <c r="E436" s="486">
        <f>(C436)/B436*100</f>
        <v>90.07228395061728</v>
      </c>
      <c r="F436" s="485">
        <v>0</v>
      </c>
      <c r="G436" s="453"/>
    </row>
    <row r="437" spans="1:7" s="471" customFormat="1" ht="34.5" customHeight="1">
      <c r="A437" s="477" t="s">
        <v>322</v>
      </c>
      <c r="B437" s="455">
        <f>SUM(B417+B436)</f>
        <v>8210000</v>
      </c>
      <c r="C437" s="455">
        <f>SUM(C417+C436)</f>
        <v>9055847.059999999</v>
      </c>
      <c r="D437" s="456">
        <f>B437-C437</f>
        <v>-845847.0599999987</v>
      </c>
      <c r="E437" s="457">
        <f>(C437)/B437*100</f>
        <v>110.30264384896466</v>
      </c>
      <c r="F437" s="456">
        <v>0</v>
      </c>
      <c r="G437" s="453"/>
    </row>
    <row r="438" spans="1:7" s="471" customFormat="1" ht="30" customHeight="1">
      <c r="A438" s="502" t="s">
        <v>144</v>
      </c>
      <c r="B438" s="504"/>
      <c r="C438" s="484"/>
      <c r="D438" s="485"/>
      <c r="E438" s="497"/>
      <c r="F438" s="496"/>
      <c r="G438" s="453"/>
    </row>
    <row r="439" spans="1:7" s="80" customFormat="1" ht="27.75" customHeight="1">
      <c r="A439" s="77" t="s">
        <v>72</v>
      </c>
      <c r="B439" s="86">
        <v>0</v>
      </c>
      <c r="C439" s="86">
        <v>0</v>
      </c>
      <c r="D439" s="21">
        <f>B439-C439</f>
        <v>0</v>
      </c>
      <c r="E439" s="31"/>
      <c r="F439" s="21">
        <v>13194.53</v>
      </c>
      <c r="G439" s="89"/>
    </row>
    <row r="440" spans="1:7" s="80" customFormat="1" ht="27.75" customHeight="1">
      <c r="A440" s="29" t="s">
        <v>75</v>
      </c>
      <c r="B440" s="85">
        <v>0</v>
      </c>
      <c r="C440" s="85">
        <v>0</v>
      </c>
      <c r="D440" s="19">
        <f>B440-C440</f>
        <v>0</v>
      </c>
      <c r="E440" s="28"/>
      <c r="F440" s="19">
        <v>118807.58</v>
      </c>
      <c r="G440" s="89"/>
    </row>
    <row r="441" spans="1:7" s="471" customFormat="1" ht="30" customHeight="1">
      <c r="A441" s="477" t="s">
        <v>86</v>
      </c>
      <c r="B441" s="455">
        <f>SUM(B439,B440)</f>
        <v>0</v>
      </c>
      <c r="C441" s="455">
        <f>SUM(C439,C440)</f>
        <v>0</v>
      </c>
      <c r="D441" s="456">
        <f>B441-C441</f>
        <v>0</v>
      </c>
      <c r="E441" s="457"/>
      <c r="F441" s="456">
        <f>F439+F440</f>
        <v>132002.11000000002</v>
      </c>
      <c r="G441" s="453"/>
    </row>
    <row r="442" spans="1:7" s="471" customFormat="1" ht="34.5" customHeight="1">
      <c r="A442" s="464" t="s">
        <v>106</v>
      </c>
      <c r="B442" s="456">
        <f>SUM(B441)</f>
        <v>0</v>
      </c>
      <c r="C442" s="456">
        <f>SUM(C441)</f>
        <v>0</v>
      </c>
      <c r="D442" s="456">
        <f>B442-C442</f>
        <v>0</v>
      </c>
      <c r="E442" s="457"/>
      <c r="F442" s="456">
        <f>F441</f>
        <v>132002.11000000002</v>
      </c>
      <c r="G442" s="453"/>
    </row>
    <row r="443" spans="1:7" s="134" customFormat="1" ht="44.25" customHeight="1">
      <c r="A443" s="375"/>
      <c r="B443" s="376"/>
      <c r="C443" s="376"/>
      <c r="D443" s="376"/>
      <c r="E443" s="377"/>
      <c r="F443" s="376"/>
      <c r="G443" s="79"/>
    </row>
    <row r="444" spans="1:7" s="471" customFormat="1" ht="30" customHeight="1">
      <c r="A444" s="464" t="s">
        <v>132</v>
      </c>
      <c r="B444" s="456"/>
      <c r="C444" s="456"/>
      <c r="D444" s="456"/>
      <c r="E444" s="457"/>
      <c r="F444" s="456"/>
      <c r="G444" s="453"/>
    </row>
    <row r="445" spans="1:7" s="80" customFormat="1" ht="24.75" customHeight="1">
      <c r="A445" s="29" t="s">
        <v>107</v>
      </c>
      <c r="B445" s="85">
        <f>SUM(B447,B449)</f>
        <v>11142053.68</v>
      </c>
      <c r="C445" s="85">
        <f>SUM(C446:C449)</f>
        <v>6971365.35</v>
      </c>
      <c r="D445" s="9">
        <f>B445-C445</f>
        <v>4170688.33</v>
      </c>
      <c r="E445" s="10">
        <f>(C445)/B445*100</f>
        <v>62.568046701422816</v>
      </c>
      <c r="F445" s="9">
        <v>5384798.679999999</v>
      </c>
      <c r="G445" s="89"/>
    </row>
    <row r="446" spans="1:7" s="80" customFormat="1" ht="19.5" customHeight="1">
      <c r="A446" s="50"/>
      <c r="B446" s="166" t="s">
        <v>139</v>
      </c>
      <c r="C446" s="83">
        <v>6971365.35</v>
      </c>
      <c r="D446" s="41"/>
      <c r="E446" s="43"/>
      <c r="F446" s="41"/>
      <c r="G446" s="89"/>
    </row>
    <row r="447" spans="1:7" s="80" customFormat="1" ht="19.5" customHeight="1">
      <c r="A447" s="166"/>
      <c r="B447" s="83">
        <v>5491505</v>
      </c>
      <c r="C447" s="83"/>
      <c r="D447" s="190"/>
      <c r="E447" s="43"/>
      <c r="F447" s="41"/>
      <c r="G447" s="89"/>
    </row>
    <row r="448" spans="1:7" s="80" customFormat="1" ht="19.5" customHeight="1">
      <c r="A448" s="166"/>
      <c r="B448" s="166" t="s">
        <v>405</v>
      </c>
      <c r="C448" s="83"/>
      <c r="D448" s="190"/>
      <c r="E448" s="43"/>
      <c r="F448" s="41"/>
      <c r="G448" s="89"/>
    </row>
    <row r="449" spans="1:7" s="80" customFormat="1" ht="19.5" customHeight="1">
      <c r="A449" s="166"/>
      <c r="B449" s="83">
        <v>5650548.68</v>
      </c>
      <c r="C449" s="83"/>
      <c r="D449" s="190"/>
      <c r="E449" s="43"/>
      <c r="F449" s="41"/>
      <c r="G449" s="89"/>
    </row>
    <row r="450" spans="1:7" s="471" customFormat="1" ht="30" customHeight="1">
      <c r="A450" s="477" t="s">
        <v>86</v>
      </c>
      <c r="B450" s="455">
        <f>SUM(B445)</f>
        <v>11142053.68</v>
      </c>
      <c r="C450" s="455">
        <f>SUM(C445)</f>
        <v>6971365.35</v>
      </c>
      <c r="D450" s="456">
        <f>B450-C450</f>
        <v>4170688.33</v>
      </c>
      <c r="E450" s="457">
        <f>(C450)/B450*100</f>
        <v>62.568046701422816</v>
      </c>
      <c r="F450" s="456">
        <f>F445</f>
        <v>5384798.679999999</v>
      </c>
      <c r="G450" s="453"/>
    </row>
    <row r="451" spans="1:7" s="471" customFormat="1" ht="34.5" customHeight="1">
      <c r="A451" s="464" t="s">
        <v>109</v>
      </c>
      <c r="B451" s="456">
        <f>SUM(B450)</f>
        <v>11142053.68</v>
      </c>
      <c r="C451" s="456">
        <f>SUM(C450)</f>
        <v>6971365.35</v>
      </c>
      <c r="D451" s="456">
        <f>B451-C451</f>
        <v>4170688.33</v>
      </c>
      <c r="E451" s="457">
        <f>(C451)/B451*100</f>
        <v>62.568046701422816</v>
      </c>
      <c r="F451" s="456">
        <f>F450</f>
        <v>5384798.679999999</v>
      </c>
      <c r="G451" s="453"/>
    </row>
    <row r="452" spans="1:7" s="471" customFormat="1" ht="30" customHeight="1">
      <c r="A452" s="464" t="s">
        <v>407</v>
      </c>
      <c r="B452" s="456"/>
      <c r="C452" s="456"/>
      <c r="D452" s="456"/>
      <c r="E452" s="457"/>
      <c r="F452" s="456"/>
      <c r="G452" s="453"/>
    </row>
    <row r="453" spans="1:7" s="266" customFormat="1" ht="24.75" customHeight="1">
      <c r="A453" s="37" t="s">
        <v>72</v>
      </c>
      <c r="B453" s="429">
        <v>25851</v>
      </c>
      <c r="C453" s="429">
        <f>C454</f>
        <v>25850.95</v>
      </c>
      <c r="D453" s="430">
        <f>B453-C453</f>
        <v>0.049999999999272404</v>
      </c>
      <c r="E453" s="431">
        <f>(C453)/B453*100</f>
        <v>99.99980658388458</v>
      </c>
      <c r="F453" s="430">
        <v>0</v>
      </c>
      <c r="G453" s="89"/>
    </row>
    <row r="454" spans="1:7" s="266" customFormat="1" ht="19.5" customHeight="1">
      <c r="A454" s="54" t="s">
        <v>537</v>
      </c>
      <c r="B454" s="380"/>
      <c r="C454" s="380">
        <v>25850.95</v>
      </c>
      <c r="D454" s="381"/>
      <c r="E454" s="382"/>
      <c r="F454" s="381"/>
      <c r="G454" s="89"/>
    </row>
    <row r="455" spans="1:7" s="266" customFormat="1" ht="24.75" customHeight="1">
      <c r="A455" s="29" t="s">
        <v>75</v>
      </c>
      <c r="B455" s="328">
        <v>232403</v>
      </c>
      <c r="C455" s="328">
        <f>C456</f>
        <v>232402.53</v>
      </c>
      <c r="D455" s="329">
        <f>B455-C455</f>
        <v>0.47000000000116415</v>
      </c>
      <c r="E455" s="330">
        <f>(C455)/B455*100</f>
        <v>99.9997977650891</v>
      </c>
      <c r="F455" s="329">
        <v>0</v>
      </c>
      <c r="G455" s="89"/>
    </row>
    <row r="456" spans="1:7" s="266" customFormat="1" ht="19.5" customHeight="1">
      <c r="A456" s="54" t="s">
        <v>537</v>
      </c>
      <c r="B456" s="383"/>
      <c r="C456" s="383">
        <v>232402.53</v>
      </c>
      <c r="D456" s="384"/>
      <c r="E456" s="385"/>
      <c r="F456" s="384"/>
      <c r="G456" s="89"/>
    </row>
    <row r="457" spans="1:7" s="471" customFormat="1" ht="30" customHeight="1">
      <c r="A457" s="477" t="s">
        <v>86</v>
      </c>
      <c r="B457" s="461">
        <f>SUM(B453,B455)</f>
        <v>258254</v>
      </c>
      <c r="C457" s="461">
        <f>SUM(C453,C455)</f>
        <v>258253.48</v>
      </c>
      <c r="D457" s="462">
        <f>B457-C457</f>
        <v>0.5199999999895226</v>
      </c>
      <c r="E457" s="463">
        <f>(C457)/B457*100</f>
        <v>99.99979864784282</v>
      </c>
      <c r="F457" s="462">
        <v>0</v>
      </c>
      <c r="G457" s="453"/>
    </row>
    <row r="458" spans="1:7" s="471" customFormat="1" ht="34.5" customHeight="1">
      <c r="A458" s="477" t="s">
        <v>408</v>
      </c>
      <c r="B458" s="455">
        <f>B457</f>
        <v>258254</v>
      </c>
      <c r="C458" s="455">
        <f>C457</f>
        <v>258253.48</v>
      </c>
      <c r="D458" s="456">
        <f>B458-C458</f>
        <v>0.5199999999895226</v>
      </c>
      <c r="E458" s="457">
        <f>(C458)/B458*100</f>
        <v>99.99979864784282</v>
      </c>
      <c r="F458" s="456">
        <v>0</v>
      </c>
      <c r="G458" s="453"/>
    </row>
    <row r="459" spans="1:7" s="471" customFormat="1" ht="30" customHeight="1">
      <c r="A459" s="495" t="s">
        <v>454</v>
      </c>
      <c r="B459" s="461"/>
      <c r="C459" s="461"/>
      <c r="D459" s="462"/>
      <c r="E459" s="463"/>
      <c r="F459" s="462"/>
      <c r="G459" s="453"/>
    </row>
    <row r="460" spans="1:7" s="266" customFormat="1" ht="24.75" customHeight="1">
      <c r="A460" s="29" t="s">
        <v>410</v>
      </c>
      <c r="B460" s="328">
        <v>459303</v>
      </c>
      <c r="C460" s="328">
        <f>SUM(C461:C468)</f>
        <v>409912.39999999997</v>
      </c>
      <c r="D460" s="329">
        <f>B460-C460</f>
        <v>49390.600000000035</v>
      </c>
      <c r="E460" s="330">
        <f>(C460)/B460*100</f>
        <v>89.24661933407793</v>
      </c>
      <c r="F460" s="329">
        <v>0</v>
      </c>
      <c r="G460" s="89"/>
    </row>
    <row r="461" spans="1:7" s="436" customFormat="1" ht="21.75" customHeight="1">
      <c r="A461" s="432" t="s">
        <v>585</v>
      </c>
      <c r="B461" s="433"/>
      <c r="C461" s="433">
        <v>54253.87</v>
      </c>
      <c r="D461" s="434"/>
      <c r="E461" s="435"/>
      <c r="F461" s="434"/>
      <c r="G461" s="424"/>
    </row>
    <row r="462" spans="1:7" s="436" customFormat="1" ht="21.75" customHeight="1">
      <c r="A462" s="432" t="s">
        <v>586</v>
      </c>
      <c r="B462" s="433"/>
      <c r="C462" s="433">
        <v>55368</v>
      </c>
      <c r="D462" s="434"/>
      <c r="E462" s="435"/>
      <c r="F462" s="434"/>
      <c r="G462" s="424"/>
    </row>
    <row r="463" spans="1:7" s="436" customFormat="1" ht="21.75" customHeight="1">
      <c r="A463" s="437" t="s">
        <v>587</v>
      </c>
      <c r="B463" s="438"/>
      <c r="C463" s="438">
        <v>43427.13</v>
      </c>
      <c r="D463" s="439"/>
      <c r="E463" s="440"/>
      <c r="F463" s="439"/>
      <c r="G463" s="424"/>
    </row>
    <row r="464" spans="1:7" s="436" customFormat="1" ht="21.75" customHeight="1">
      <c r="A464" s="432" t="s">
        <v>588</v>
      </c>
      <c r="B464" s="433"/>
      <c r="C464" s="433">
        <v>55368</v>
      </c>
      <c r="D464" s="434"/>
      <c r="E464" s="435"/>
      <c r="F464" s="434"/>
      <c r="G464" s="424"/>
    </row>
    <row r="465" spans="1:7" s="436" customFormat="1" ht="21.75" customHeight="1">
      <c r="A465" s="432" t="s">
        <v>129</v>
      </c>
      <c r="B465" s="433"/>
      <c r="C465" s="433">
        <v>54313.17</v>
      </c>
      <c r="D465" s="434"/>
      <c r="E465" s="435"/>
      <c r="F465" s="434"/>
      <c r="G465" s="424"/>
    </row>
    <row r="466" spans="1:7" s="436" customFormat="1" ht="21.75" customHeight="1">
      <c r="A466" s="432" t="s">
        <v>589</v>
      </c>
      <c r="B466" s="433"/>
      <c r="C466" s="433">
        <v>55368</v>
      </c>
      <c r="D466" s="434"/>
      <c r="E466" s="435"/>
      <c r="F466" s="434"/>
      <c r="G466" s="424"/>
    </row>
    <row r="467" spans="1:7" s="436" customFormat="1" ht="21.75" customHeight="1">
      <c r="A467" s="432" t="s">
        <v>590</v>
      </c>
      <c r="B467" s="433"/>
      <c r="C467" s="433">
        <v>45704.23</v>
      </c>
      <c r="D467" s="434"/>
      <c r="E467" s="435"/>
      <c r="F467" s="434"/>
      <c r="G467" s="424"/>
    </row>
    <row r="468" spans="1:7" s="436" customFormat="1" ht="21.75" customHeight="1">
      <c r="A468" s="432" t="s">
        <v>591</v>
      </c>
      <c r="B468" s="433"/>
      <c r="C468" s="433">
        <v>46110</v>
      </c>
      <c r="D468" s="434"/>
      <c r="E468" s="435"/>
      <c r="F468" s="434"/>
      <c r="G468" s="424"/>
    </row>
    <row r="469" spans="1:7" s="266" customFormat="1" ht="24.75" customHeight="1">
      <c r="A469" s="29" t="s">
        <v>75</v>
      </c>
      <c r="B469" s="328">
        <v>0</v>
      </c>
      <c r="C469" s="328">
        <v>0</v>
      </c>
      <c r="D469" s="334">
        <f>B469-C469</f>
        <v>0</v>
      </c>
      <c r="E469" s="355"/>
      <c r="F469" s="329">
        <v>0</v>
      </c>
      <c r="G469" s="89"/>
    </row>
    <row r="470" spans="1:7" s="266" customFormat="1" ht="24.75" customHeight="1">
      <c r="A470" s="29" t="s">
        <v>540</v>
      </c>
      <c r="B470" s="328">
        <v>2601000</v>
      </c>
      <c r="C470" s="328">
        <f>SUM(C471:C478)</f>
        <v>2322836.5</v>
      </c>
      <c r="D470" s="329">
        <f>B470-C470</f>
        <v>278163.5</v>
      </c>
      <c r="E470" s="330">
        <f>(C470)/B470*100</f>
        <v>89.30551710880431</v>
      </c>
      <c r="F470" s="329"/>
      <c r="G470" s="89"/>
    </row>
    <row r="471" spans="1:7" s="436" customFormat="1" ht="21.75" customHeight="1">
      <c r="A471" s="432" t="s">
        <v>585</v>
      </c>
      <c r="B471" s="433"/>
      <c r="C471" s="433">
        <v>307438.43</v>
      </c>
      <c r="D471" s="434"/>
      <c r="E471" s="435"/>
      <c r="F471" s="434"/>
      <c r="G471" s="424"/>
    </row>
    <row r="472" spans="1:7" s="436" customFormat="1" ht="21.75" customHeight="1">
      <c r="A472" s="432" t="s">
        <v>586</v>
      </c>
      <c r="B472" s="433"/>
      <c r="C472" s="433">
        <v>313752</v>
      </c>
      <c r="D472" s="434"/>
      <c r="E472" s="435"/>
      <c r="F472" s="434"/>
      <c r="G472" s="424"/>
    </row>
    <row r="473" spans="1:7" s="436" customFormat="1" ht="21.75" customHeight="1">
      <c r="A473" s="432" t="s">
        <v>587</v>
      </c>
      <c r="B473" s="433"/>
      <c r="C473" s="433">
        <v>246086.93</v>
      </c>
      <c r="D473" s="434"/>
      <c r="E473" s="435"/>
      <c r="F473" s="434"/>
      <c r="G473" s="424"/>
    </row>
    <row r="474" spans="1:7" s="436" customFormat="1" ht="21.75" customHeight="1">
      <c r="A474" s="432" t="s">
        <v>588</v>
      </c>
      <c r="B474" s="433"/>
      <c r="C474" s="433">
        <v>313752</v>
      </c>
      <c r="D474" s="434"/>
      <c r="E474" s="435"/>
      <c r="F474" s="434"/>
      <c r="G474" s="424"/>
    </row>
    <row r="475" spans="1:7" s="436" customFormat="1" ht="21.75" customHeight="1">
      <c r="A475" s="432" t="s">
        <v>129</v>
      </c>
      <c r="B475" s="433"/>
      <c r="C475" s="433">
        <v>307774.49</v>
      </c>
      <c r="D475" s="434"/>
      <c r="E475" s="435"/>
      <c r="F475" s="434"/>
      <c r="G475" s="424"/>
    </row>
    <row r="476" spans="1:7" s="436" customFormat="1" ht="21.75" customHeight="1">
      <c r="A476" s="432" t="s">
        <v>589</v>
      </c>
      <c r="B476" s="433"/>
      <c r="C476" s="433">
        <v>313752</v>
      </c>
      <c r="D476" s="434"/>
      <c r="E476" s="435"/>
      <c r="F476" s="434"/>
      <c r="G476" s="424"/>
    </row>
    <row r="477" spans="1:7" s="441" customFormat="1" ht="21.75" customHeight="1">
      <c r="A477" s="432" t="s">
        <v>590</v>
      </c>
      <c r="B477" s="433"/>
      <c r="C477" s="433">
        <v>258990.65</v>
      </c>
      <c r="D477" s="434"/>
      <c r="E477" s="435"/>
      <c r="F477" s="434"/>
      <c r="G477" s="406"/>
    </row>
    <row r="478" spans="1:7" s="443" customFormat="1" ht="21.75" customHeight="1">
      <c r="A478" s="437" t="s">
        <v>591</v>
      </c>
      <c r="B478" s="438"/>
      <c r="C478" s="438">
        <v>261290</v>
      </c>
      <c r="D478" s="439"/>
      <c r="E478" s="440"/>
      <c r="F478" s="439"/>
      <c r="G478" s="442"/>
    </row>
    <row r="479" spans="1:7" s="471" customFormat="1" ht="30" customHeight="1">
      <c r="A479" s="472" t="s">
        <v>86</v>
      </c>
      <c r="B479" s="484">
        <f>SUM(B460:B470)</f>
        <v>3060303</v>
      </c>
      <c r="C479" s="484">
        <f>SUM(C470+C469+C460)</f>
        <v>2732748.9</v>
      </c>
      <c r="D479" s="485">
        <f>B479-C479</f>
        <v>327554.1000000001</v>
      </c>
      <c r="E479" s="486">
        <f>(C479)/B479*100</f>
        <v>89.29667748585679</v>
      </c>
      <c r="F479" s="485">
        <v>0</v>
      </c>
      <c r="G479" s="453"/>
    </row>
    <row r="480" spans="1:7" s="471" customFormat="1" ht="34.5" customHeight="1">
      <c r="A480" s="464" t="s">
        <v>411</v>
      </c>
      <c r="B480" s="456">
        <f>B479</f>
        <v>3060303</v>
      </c>
      <c r="C480" s="456">
        <f>C479</f>
        <v>2732748.9</v>
      </c>
      <c r="D480" s="456">
        <f>B480-C480</f>
        <v>327554.1000000001</v>
      </c>
      <c r="E480" s="457">
        <f>(C480)/B480*100</f>
        <v>89.29667748585679</v>
      </c>
      <c r="F480" s="456">
        <v>0</v>
      </c>
      <c r="G480" s="453"/>
    </row>
    <row r="481" spans="1:7" s="471" customFormat="1" ht="33.75" customHeight="1">
      <c r="A481" s="495" t="s">
        <v>455</v>
      </c>
      <c r="B481" s="461"/>
      <c r="C481" s="461"/>
      <c r="D481" s="462"/>
      <c r="E481" s="463"/>
      <c r="F481" s="462"/>
      <c r="G481" s="453"/>
    </row>
    <row r="482" spans="1:7" s="266" customFormat="1" ht="24.75" customHeight="1">
      <c r="A482" s="29" t="s">
        <v>9</v>
      </c>
      <c r="B482" s="328">
        <v>0</v>
      </c>
      <c r="C482" s="328">
        <v>0</v>
      </c>
      <c r="D482" s="329">
        <f aca="true" t="shared" si="1" ref="D482:D502">B482-C482</f>
        <v>0</v>
      </c>
      <c r="E482" s="330"/>
      <c r="F482" s="329">
        <v>0</v>
      </c>
      <c r="G482" s="89"/>
    </row>
    <row r="483" spans="1:7" s="471" customFormat="1" ht="30" customHeight="1">
      <c r="A483" s="464" t="s">
        <v>80</v>
      </c>
      <c r="B483" s="455">
        <f>SUM(B482)</f>
        <v>0</v>
      </c>
      <c r="C483" s="455">
        <f>SUM(C482)</f>
        <v>0</v>
      </c>
      <c r="D483" s="456">
        <f t="shared" si="1"/>
        <v>0</v>
      </c>
      <c r="E483" s="457"/>
      <c r="F483" s="456">
        <v>0</v>
      </c>
      <c r="G483" s="453"/>
    </row>
    <row r="484" spans="1:7" s="266" customFormat="1" ht="28.5" customHeight="1">
      <c r="A484" s="354" t="s">
        <v>19</v>
      </c>
      <c r="B484" s="328">
        <v>20000</v>
      </c>
      <c r="C484" s="328">
        <f>SUM(C485:C488)</f>
        <v>14230.31</v>
      </c>
      <c r="D484" s="329">
        <f t="shared" si="1"/>
        <v>5769.6900000000005</v>
      </c>
      <c r="E484" s="330">
        <f aca="true" t="shared" si="2" ref="E484:E502">(C484)/B484*100</f>
        <v>71.15155</v>
      </c>
      <c r="F484" s="329">
        <v>0</v>
      </c>
      <c r="G484" s="89"/>
    </row>
    <row r="485" spans="1:7" s="266" customFormat="1" ht="21.75" customHeight="1">
      <c r="A485" s="387" t="s">
        <v>620</v>
      </c>
      <c r="B485" s="383"/>
      <c r="C485" s="383"/>
      <c r="D485" s="384"/>
      <c r="E485" s="385"/>
      <c r="F485" s="384"/>
      <c r="G485" s="89"/>
    </row>
    <row r="486" spans="1:7" s="266" customFormat="1" ht="21.75" customHeight="1">
      <c r="A486" s="387" t="s">
        <v>621</v>
      </c>
      <c r="B486" s="383"/>
      <c r="C486" s="383"/>
      <c r="D486" s="384"/>
      <c r="E486" s="385"/>
      <c r="F486" s="384"/>
      <c r="G486" s="89"/>
    </row>
    <row r="487" spans="1:7" s="266" customFormat="1" ht="21.75" customHeight="1">
      <c r="A487" s="387" t="s">
        <v>622</v>
      </c>
      <c r="B487" s="383"/>
      <c r="C487" s="383">
        <v>11140.31</v>
      </c>
      <c r="D487" s="384"/>
      <c r="E487" s="385"/>
      <c r="F487" s="384"/>
      <c r="G487" s="89"/>
    </row>
    <row r="488" spans="1:7" s="266" customFormat="1" ht="21.75" customHeight="1">
      <c r="A488" s="387" t="s">
        <v>628</v>
      </c>
      <c r="B488" s="383"/>
      <c r="C488" s="383">
        <v>3090</v>
      </c>
      <c r="D488" s="384"/>
      <c r="E488" s="385"/>
      <c r="F488" s="384"/>
      <c r="G488" s="89"/>
    </row>
    <row r="489" spans="1:7" s="266" customFormat="1" ht="28.5" customHeight="1">
      <c r="A489" s="354" t="s">
        <v>21</v>
      </c>
      <c r="B489" s="328">
        <v>10000</v>
      </c>
      <c r="C489" s="328">
        <f>SUM(C492:C493)</f>
        <v>4950</v>
      </c>
      <c r="D489" s="329">
        <f t="shared" si="1"/>
        <v>5050</v>
      </c>
      <c r="E489" s="330">
        <f t="shared" si="2"/>
        <v>49.5</v>
      </c>
      <c r="F489" s="329"/>
      <c r="G489" s="89"/>
    </row>
    <row r="490" spans="1:7" s="266" customFormat="1" ht="21.75" customHeight="1">
      <c r="A490" s="387" t="s">
        <v>620</v>
      </c>
      <c r="B490" s="383"/>
      <c r="C490" s="383"/>
      <c r="D490" s="384"/>
      <c r="E490" s="385"/>
      <c r="F490" s="384"/>
      <c r="G490" s="89"/>
    </row>
    <row r="491" spans="1:7" s="266" customFormat="1" ht="21.75" customHeight="1">
      <c r="A491" s="387" t="s">
        <v>621</v>
      </c>
      <c r="B491" s="383"/>
      <c r="C491" s="383"/>
      <c r="D491" s="384"/>
      <c r="E491" s="385"/>
      <c r="F491" s="384"/>
      <c r="G491" s="89"/>
    </row>
    <row r="492" spans="1:7" s="266" customFormat="1" ht="21.75" customHeight="1">
      <c r="A492" s="387" t="s">
        <v>623</v>
      </c>
      <c r="B492" s="383"/>
      <c r="C492" s="383">
        <v>2200</v>
      </c>
      <c r="D492" s="384"/>
      <c r="E492" s="385"/>
      <c r="F492" s="384"/>
      <c r="G492" s="89"/>
    </row>
    <row r="493" spans="1:7" s="266" customFormat="1" ht="21.75" customHeight="1">
      <c r="A493" s="387" t="s">
        <v>624</v>
      </c>
      <c r="B493" s="383"/>
      <c r="C493" s="383">
        <v>2750</v>
      </c>
      <c r="D493" s="384"/>
      <c r="E493" s="385"/>
      <c r="F493" s="384"/>
      <c r="G493" s="89"/>
    </row>
    <row r="494" spans="1:7" s="266" customFormat="1" ht="24.75" customHeight="1">
      <c r="A494" s="354" t="s">
        <v>23</v>
      </c>
      <c r="B494" s="328">
        <v>5000</v>
      </c>
      <c r="C494" s="328">
        <v>0</v>
      </c>
      <c r="D494" s="329">
        <f t="shared" si="1"/>
        <v>5000</v>
      </c>
      <c r="E494" s="330">
        <f t="shared" si="2"/>
        <v>0</v>
      </c>
      <c r="F494" s="329">
        <v>0</v>
      </c>
      <c r="G494" s="89"/>
    </row>
    <row r="495" spans="1:7" s="471" customFormat="1" ht="32.25" customHeight="1">
      <c r="A495" s="454" t="s">
        <v>82</v>
      </c>
      <c r="B495" s="456">
        <f>SUM(B484,B489,B494)</f>
        <v>35000</v>
      </c>
      <c r="C495" s="456">
        <f>SUM(C484,C489,C494)</f>
        <v>19180.309999999998</v>
      </c>
      <c r="D495" s="456">
        <f t="shared" si="1"/>
        <v>15819.690000000002</v>
      </c>
      <c r="E495" s="457">
        <f t="shared" si="2"/>
        <v>54.800885714285705</v>
      </c>
      <c r="F495" s="456">
        <v>0</v>
      </c>
      <c r="G495" s="453"/>
    </row>
    <row r="496" spans="1:7" s="266" customFormat="1" ht="24.75" customHeight="1">
      <c r="A496" s="378" t="s">
        <v>102</v>
      </c>
      <c r="B496" s="328">
        <v>40000</v>
      </c>
      <c r="C496" s="328">
        <f>C497</f>
        <v>20641</v>
      </c>
      <c r="D496" s="329">
        <f t="shared" si="1"/>
        <v>19359</v>
      </c>
      <c r="E496" s="330">
        <f t="shared" si="2"/>
        <v>51.60249999999999</v>
      </c>
      <c r="F496" s="329">
        <v>0</v>
      </c>
      <c r="G496" s="89"/>
    </row>
    <row r="497" spans="1:7" s="266" customFormat="1" ht="21.75" customHeight="1">
      <c r="A497" s="142" t="s">
        <v>592</v>
      </c>
      <c r="B497" s="383"/>
      <c r="C497" s="383">
        <v>20641</v>
      </c>
      <c r="D497" s="384"/>
      <c r="E497" s="385"/>
      <c r="F497" s="384"/>
      <c r="G497" s="89"/>
    </row>
    <row r="498" spans="1:7" s="266" customFormat="1" ht="21.75" customHeight="1">
      <c r="A498" s="142" t="s">
        <v>593</v>
      </c>
      <c r="B498" s="383"/>
      <c r="C498" s="383"/>
      <c r="D498" s="384"/>
      <c r="E498" s="385"/>
      <c r="F498" s="384"/>
      <c r="G498" s="89"/>
    </row>
    <row r="499" spans="1:7" s="471" customFormat="1" ht="33.75" customHeight="1">
      <c r="A499" s="481" t="s">
        <v>103</v>
      </c>
      <c r="B499" s="455">
        <f>B496</f>
        <v>40000</v>
      </c>
      <c r="C499" s="455">
        <f>C496</f>
        <v>20641</v>
      </c>
      <c r="D499" s="456">
        <f t="shared" si="1"/>
        <v>19359</v>
      </c>
      <c r="E499" s="457">
        <f t="shared" si="2"/>
        <v>51.60249999999999</v>
      </c>
      <c r="F499" s="456">
        <v>0</v>
      </c>
      <c r="G499" s="453"/>
    </row>
    <row r="500" spans="1:7" s="266" customFormat="1" ht="24.75" customHeight="1">
      <c r="A500" s="78" t="s">
        <v>24</v>
      </c>
      <c r="B500" s="328">
        <v>10000</v>
      </c>
      <c r="C500" s="328">
        <v>2177.81</v>
      </c>
      <c r="D500" s="329">
        <f t="shared" si="1"/>
        <v>7822.1900000000005</v>
      </c>
      <c r="E500" s="330">
        <f t="shared" si="2"/>
        <v>21.778100000000002</v>
      </c>
      <c r="F500" s="329">
        <v>0</v>
      </c>
      <c r="G500" s="89"/>
    </row>
    <row r="501" spans="1:7" s="471" customFormat="1" ht="33" customHeight="1">
      <c r="A501" s="464" t="s">
        <v>83</v>
      </c>
      <c r="B501" s="461">
        <f>B500</f>
        <v>10000</v>
      </c>
      <c r="C501" s="461">
        <f>C500</f>
        <v>2177.81</v>
      </c>
      <c r="D501" s="462">
        <f t="shared" si="1"/>
        <v>7822.1900000000005</v>
      </c>
      <c r="E501" s="463">
        <f t="shared" si="2"/>
        <v>21.778100000000002</v>
      </c>
      <c r="F501" s="462">
        <v>0</v>
      </c>
      <c r="G501" s="453"/>
    </row>
    <row r="502" spans="1:7" s="471" customFormat="1" ht="34.5" customHeight="1">
      <c r="A502" s="510" t="s">
        <v>413</v>
      </c>
      <c r="B502" s="455">
        <f>SUM(B483,B495,B499,B501)</f>
        <v>85000</v>
      </c>
      <c r="C502" s="455">
        <f>SUM(C483,C495,C499,C501)</f>
        <v>41999.119999999995</v>
      </c>
      <c r="D502" s="456">
        <f t="shared" si="1"/>
        <v>43000.880000000005</v>
      </c>
      <c r="E502" s="457">
        <f t="shared" si="2"/>
        <v>49.4107294117647</v>
      </c>
      <c r="F502" s="456">
        <v>0</v>
      </c>
      <c r="G502" s="453"/>
    </row>
    <row r="503" spans="1:7" s="498" customFormat="1" ht="30" customHeight="1">
      <c r="A503" s="511" t="s">
        <v>456</v>
      </c>
      <c r="B503" s="461"/>
      <c r="C503" s="461"/>
      <c r="D503" s="462"/>
      <c r="E503" s="463"/>
      <c r="F503" s="462"/>
      <c r="G503" s="471"/>
    </row>
    <row r="504" spans="1:7" s="2" customFormat="1" ht="24.75" customHeight="1">
      <c r="A504" s="8" t="s">
        <v>6</v>
      </c>
      <c r="B504" s="53">
        <f>SUM(B506+B508)</f>
        <v>397995.86</v>
      </c>
      <c r="C504" s="53">
        <f>SUM(C505:C508)</f>
        <v>327054.08999999997</v>
      </c>
      <c r="D504" s="9">
        <f>B504-C504</f>
        <v>70941.77000000002</v>
      </c>
      <c r="E504" s="10">
        <f>(C504)/B504*100</f>
        <v>82.17524926013049</v>
      </c>
      <c r="F504" s="9"/>
      <c r="G504" s="89"/>
    </row>
    <row r="505" spans="1:7" s="44" customFormat="1" ht="18.75" customHeight="1">
      <c r="A505" s="78"/>
      <c r="B505" s="241" t="s">
        <v>254</v>
      </c>
      <c r="C505" s="241"/>
      <c r="D505" s="14"/>
      <c r="E505" s="15"/>
      <c r="F505" s="14"/>
      <c r="G505" s="79"/>
    </row>
    <row r="506" spans="1:7" s="44" customFormat="1" ht="18.75" customHeight="1">
      <c r="A506" s="78"/>
      <c r="B506" s="41">
        <v>120000</v>
      </c>
      <c r="C506" s="42">
        <v>49058.23</v>
      </c>
      <c r="D506" s="14"/>
      <c r="E506" s="15"/>
      <c r="F506" s="14"/>
      <c r="G506" s="79"/>
    </row>
    <row r="507" spans="1:7" s="44" customFormat="1" ht="18.75" customHeight="1">
      <c r="A507" s="78"/>
      <c r="B507" s="91" t="s">
        <v>255</v>
      </c>
      <c r="C507" s="42"/>
      <c r="D507" s="14"/>
      <c r="E507" s="15"/>
      <c r="F507" s="14"/>
      <c r="G507" s="79"/>
    </row>
    <row r="508" spans="1:7" s="44" customFormat="1" ht="18.75" customHeight="1">
      <c r="A508" s="245"/>
      <c r="B508" s="74">
        <v>277995.86</v>
      </c>
      <c r="C508" s="74">
        <v>277995.86</v>
      </c>
      <c r="D508" s="246"/>
      <c r="E508" s="247"/>
      <c r="F508" s="246"/>
      <c r="G508" s="79"/>
    </row>
    <row r="509" spans="1:19" s="2" customFormat="1" ht="24.75" customHeight="1">
      <c r="A509" s="78" t="s">
        <v>7</v>
      </c>
      <c r="B509" s="23">
        <f>B511</f>
        <v>5000</v>
      </c>
      <c r="C509" s="23">
        <f>SUM(C510:C512)</f>
        <v>0</v>
      </c>
      <c r="D509" s="14">
        <f>B509-C509</f>
        <v>5000</v>
      </c>
      <c r="E509" s="15">
        <f>(C509)/B509*100</f>
        <v>0</v>
      </c>
      <c r="F509" s="14"/>
      <c r="G509" s="79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</row>
    <row r="510" spans="1:19" s="2" customFormat="1" ht="19.5" customHeight="1">
      <c r="A510" s="78"/>
      <c r="B510" s="241" t="s">
        <v>254</v>
      </c>
      <c r="C510" s="241"/>
      <c r="D510" s="14"/>
      <c r="E510" s="15"/>
      <c r="F510" s="14"/>
      <c r="G510" s="79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</row>
    <row r="511" spans="1:19" s="2" customFormat="1" ht="19.5" customHeight="1">
      <c r="A511" s="78"/>
      <c r="B511" s="42">
        <v>5000</v>
      </c>
      <c r="C511" s="42"/>
      <c r="D511" s="14"/>
      <c r="E511" s="15"/>
      <c r="F511" s="14"/>
      <c r="G511" s="79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</row>
    <row r="512" spans="1:19" s="2" customFormat="1" ht="19.5" customHeight="1">
      <c r="A512" s="78"/>
      <c r="B512" s="91" t="s">
        <v>255</v>
      </c>
      <c r="C512" s="42"/>
      <c r="D512" s="14"/>
      <c r="E512" s="15"/>
      <c r="F512" s="14"/>
      <c r="G512" s="79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</row>
    <row r="513" spans="1:19" s="453" customFormat="1" ht="27" customHeight="1">
      <c r="A513" s="454" t="s">
        <v>76</v>
      </c>
      <c r="B513" s="455">
        <f>SUM(B504,B509)</f>
        <v>402995.86</v>
      </c>
      <c r="C513" s="455">
        <f>SUM(C504,C509)</f>
        <v>327054.08999999997</v>
      </c>
      <c r="D513" s="456">
        <f>B513-C513</f>
        <v>75941.77000000002</v>
      </c>
      <c r="E513" s="457">
        <f>(C513)/B513*100</f>
        <v>81.15569475080959</v>
      </c>
      <c r="F513" s="456">
        <f>SUM(F504:F509)</f>
        <v>0</v>
      </c>
      <c r="G513" s="458"/>
      <c r="H513" s="458"/>
      <c r="I513" s="458"/>
      <c r="J513" s="458"/>
      <c r="K513" s="458"/>
      <c r="L513" s="458"/>
      <c r="M513" s="458"/>
      <c r="N513" s="458"/>
      <c r="O513" s="458"/>
      <c r="P513" s="458"/>
      <c r="Q513" s="458"/>
      <c r="R513" s="458"/>
      <c r="S513" s="458"/>
    </row>
    <row r="514" spans="1:19" s="2" customFormat="1" ht="24.75" customHeight="1">
      <c r="A514" s="18" t="s">
        <v>100</v>
      </c>
      <c r="B514" s="53">
        <f>SUM(B516+B518)</f>
        <v>57529.44</v>
      </c>
      <c r="C514" s="53">
        <f>SUM(C515:C518)</f>
        <v>44152.3</v>
      </c>
      <c r="D514" s="9">
        <f>B514-C514</f>
        <v>13377.14</v>
      </c>
      <c r="E514" s="10">
        <f>(C514)/B514*100</f>
        <v>76.7473140708479</v>
      </c>
      <c r="F514" s="9"/>
      <c r="G514" s="79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</row>
    <row r="515" spans="1:7" s="2" customFormat="1" ht="19.5" customHeight="1">
      <c r="A515" s="39"/>
      <c r="B515" s="241" t="s">
        <v>254</v>
      </c>
      <c r="C515" s="42"/>
      <c r="D515" s="14"/>
      <c r="E515" s="15"/>
      <c r="F515" s="14"/>
      <c r="G515" s="89"/>
    </row>
    <row r="516" spans="1:7" s="2" customFormat="1" ht="19.5" customHeight="1">
      <c r="A516" s="22"/>
      <c r="B516" s="41">
        <v>20000</v>
      </c>
      <c r="C516" s="41">
        <v>6622.86</v>
      </c>
      <c r="D516" s="14"/>
      <c r="E516" s="15"/>
      <c r="F516" s="14"/>
      <c r="G516" s="89"/>
    </row>
    <row r="517" spans="1:7" s="2" customFormat="1" ht="19.5" customHeight="1">
      <c r="A517" s="22"/>
      <c r="B517" s="91" t="s">
        <v>255</v>
      </c>
      <c r="C517" s="42"/>
      <c r="D517" s="14"/>
      <c r="E517" s="15"/>
      <c r="F517" s="14"/>
      <c r="G517" s="89"/>
    </row>
    <row r="518" spans="1:7" s="2" customFormat="1" ht="19.5" customHeight="1">
      <c r="A518" s="22"/>
      <c r="B518" s="42">
        <v>37529.44</v>
      </c>
      <c r="C518" s="42">
        <v>37529.44</v>
      </c>
      <c r="D518" s="14"/>
      <c r="E518" s="15"/>
      <c r="F518" s="14"/>
      <c r="G518" s="89"/>
    </row>
    <row r="519" spans="1:7" s="2" customFormat="1" ht="24.75" customHeight="1">
      <c r="A519" s="8" t="s">
        <v>101</v>
      </c>
      <c r="B519" s="53">
        <f>SUM(B521+B523)</f>
        <v>6725.93</v>
      </c>
      <c r="C519" s="53">
        <f>SUM(C520:C523)</f>
        <v>5559.92</v>
      </c>
      <c r="D519" s="9">
        <f>B519-C519</f>
        <v>1166.0100000000002</v>
      </c>
      <c r="E519" s="10">
        <f>(C519)/B519*100</f>
        <v>82.66395873879151</v>
      </c>
      <c r="F519" s="9"/>
      <c r="G519" s="89"/>
    </row>
    <row r="520" spans="1:7" s="2" customFormat="1" ht="19.5" customHeight="1">
      <c r="A520" s="78"/>
      <c r="B520" s="241" t="s">
        <v>254</v>
      </c>
      <c r="C520" s="241"/>
      <c r="D520" s="14"/>
      <c r="E520" s="15"/>
      <c r="F520" s="14"/>
      <c r="G520" s="89"/>
    </row>
    <row r="521" spans="1:7" s="2" customFormat="1" ht="19.5" customHeight="1">
      <c r="A521" s="78"/>
      <c r="B521" s="42">
        <v>2000</v>
      </c>
      <c r="C521" s="42">
        <v>833.99</v>
      </c>
      <c r="D521" s="14"/>
      <c r="E521" s="15"/>
      <c r="F521" s="14"/>
      <c r="G521" s="89"/>
    </row>
    <row r="522" spans="1:7" s="2" customFormat="1" ht="19.5" customHeight="1">
      <c r="A522" s="78"/>
      <c r="B522" s="91" t="s">
        <v>255</v>
      </c>
      <c r="C522" s="42"/>
      <c r="D522" s="14"/>
      <c r="E522" s="15"/>
      <c r="F522" s="14"/>
      <c r="G522" s="89"/>
    </row>
    <row r="523" spans="1:7" s="2" customFormat="1" ht="19.5" customHeight="1">
      <c r="A523" s="245"/>
      <c r="B523" s="74">
        <v>4725.93</v>
      </c>
      <c r="C523" s="74">
        <v>4725.93</v>
      </c>
      <c r="D523" s="246"/>
      <c r="E523" s="247"/>
      <c r="F523" s="246"/>
      <c r="G523" s="89"/>
    </row>
    <row r="524" spans="1:6" s="453" customFormat="1" ht="27" customHeight="1">
      <c r="A524" s="460" t="s">
        <v>78</v>
      </c>
      <c r="B524" s="461">
        <f>SUM(B514,B519)</f>
        <v>64255.37</v>
      </c>
      <c r="C524" s="461">
        <f>SUM(C514,C519)</f>
        <v>49712.22</v>
      </c>
      <c r="D524" s="462">
        <f>B524-C524</f>
        <v>14543.150000000001</v>
      </c>
      <c r="E524" s="463">
        <f>(C524)/B524*100</f>
        <v>77.36663877275937</v>
      </c>
      <c r="F524" s="462">
        <f>SUM(F514:F519)</f>
        <v>0</v>
      </c>
    </row>
    <row r="525" spans="1:6" s="453" customFormat="1" ht="27.75" customHeight="1">
      <c r="A525" s="454" t="s">
        <v>79</v>
      </c>
      <c r="B525" s="455">
        <f>SUM(B513,B524)</f>
        <v>467251.23</v>
      </c>
      <c r="C525" s="455">
        <f>SUM(C513,C524)</f>
        <v>376766.30999999994</v>
      </c>
      <c r="D525" s="456">
        <f>B525-C525</f>
        <v>90484.92000000004</v>
      </c>
      <c r="E525" s="457">
        <f>(C525)/B525*100</f>
        <v>80.6346320372447</v>
      </c>
      <c r="F525" s="456">
        <v>0</v>
      </c>
    </row>
    <row r="526" spans="1:7" s="111" customFormat="1" ht="24.75" customHeight="1">
      <c r="A526" s="8" t="s">
        <v>594</v>
      </c>
      <c r="B526" s="85">
        <v>7000</v>
      </c>
      <c r="C526" s="9">
        <f>SUM(C527:C529)</f>
        <v>3459</v>
      </c>
      <c r="D526" s="9">
        <f>B526-C526</f>
        <v>3541</v>
      </c>
      <c r="E526" s="10">
        <f>(C526)/B526*100</f>
        <v>49.41428571428572</v>
      </c>
      <c r="F526" s="9">
        <v>0</v>
      </c>
      <c r="G526" s="119"/>
    </row>
    <row r="527" spans="1:7" s="109" customFormat="1" ht="21.75" customHeight="1">
      <c r="A527" s="48" t="s">
        <v>65</v>
      </c>
      <c r="B527" s="83"/>
      <c r="C527" s="41">
        <v>750</v>
      </c>
      <c r="D527" s="41"/>
      <c r="E527" s="43"/>
      <c r="F527" s="41"/>
      <c r="G527" s="119"/>
    </row>
    <row r="528" spans="1:7" s="109" customFormat="1" ht="21.75" customHeight="1">
      <c r="A528" s="48" t="s">
        <v>10</v>
      </c>
      <c r="B528" s="83"/>
      <c r="C528" s="41">
        <v>925</v>
      </c>
      <c r="D528" s="41"/>
      <c r="E528" s="43"/>
      <c r="F528" s="41"/>
      <c r="G528" s="119"/>
    </row>
    <row r="529" spans="1:7" s="109" customFormat="1" ht="21.75" customHeight="1">
      <c r="A529" s="257" t="s">
        <v>443</v>
      </c>
      <c r="B529" s="84"/>
      <c r="C529" s="46">
        <v>1784</v>
      </c>
      <c r="D529" s="46"/>
      <c r="E529" s="47"/>
      <c r="F529" s="46"/>
      <c r="G529" s="119"/>
    </row>
    <row r="530" spans="1:7" s="498" customFormat="1" ht="30" customHeight="1">
      <c r="A530" s="464" t="s">
        <v>80</v>
      </c>
      <c r="B530" s="490">
        <f>SUM(B526)</f>
        <v>7000</v>
      </c>
      <c r="C530" s="490">
        <f>SUM(C526)</f>
        <v>3459</v>
      </c>
      <c r="D530" s="490">
        <f aca="true" t="shared" si="3" ref="D530:D537">B530-C530</f>
        <v>3541</v>
      </c>
      <c r="E530" s="497">
        <f aca="true" t="shared" si="4" ref="E530:E537">(C530)/B530*100</f>
        <v>49.41428571428572</v>
      </c>
      <c r="F530" s="496">
        <v>0</v>
      </c>
      <c r="G530" s="471"/>
    </row>
    <row r="531" spans="1:7" s="111" customFormat="1" ht="24.75" customHeight="1">
      <c r="A531" s="11" t="s">
        <v>595</v>
      </c>
      <c r="B531" s="12">
        <v>14300</v>
      </c>
      <c r="C531" s="12">
        <v>0</v>
      </c>
      <c r="D531" s="12">
        <f t="shared" si="3"/>
        <v>14300</v>
      </c>
      <c r="E531" s="13">
        <f t="shared" si="4"/>
        <v>0</v>
      </c>
      <c r="F531" s="12">
        <v>0</v>
      </c>
      <c r="G531" s="119"/>
    </row>
    <row r="532" spans="1:7" s="111" customFormat="1" ht="24.75" customHeight="1">
      <c r="A532" s="11" t="s">
        <v>596</v>
      </c>
      <c r="B532" s="12">
        <v>26000</v>
      </c>
      <c r="C532" s="12">
        <v>0</v>
      </c>
      <c r="D532" s="12">
        <f t="shared" si="3"/>
        <v>26000</v>
      </c>
      <c r="E532" s="13">
        <f t="shared" si="4"/>
        <v>0</v>
      </c>
      <c r="F532" s="12">
        <v>0</v>
      </c>
      <c r="G532" s="119"/>
    </row>
    <row r="533" spans="1:7" s="111" customFormat="1" ht="24.75" customHeight="1">
      <c r="A533" s="11" t="s">
        <v>597</v>
      </c>
      <c r="B533" s="12">
        <v>2100</v>
      </c>
      <c r="C533" s="12">
        <v>0</v>
      </c>
      <c r="D533" s="12">
        <f t="shared" si="3"/>
        <v>2100</v>
      </c>
      <c r="E533" s="13">
        <f t="shared" si="4"/>
        <v>0</v>
      </c>
      <c r="F533" s="12">
        <v>0</v>
      </c>
      <c r="G533" s="119"/>
    </row>
    <row r="534" spans="1:7" s="498" customFormat="1" ht="33.75" customHeight="1">
      <c r="A534" s="464" t="s">
        <v>82</v>
      </c>
      <c r="B534" s="456">
        <f>SUM(B531:B533)</f>
        <v>42400</v>
      </c>
      <c r="C534" s="456">
        <f>SUM(C531:C533)</f>
        <v>0</v>
      </c>
      <c r="D534" s="456">
        <f t="shared" si="3"/>
        <v>42400</v>
      </c>
      <c r="E534" s="457">
        <f t="shared" si="4"/>
        <v>0</v>
      </c>
      <c r="F534" s="456">
        <v>0</v>
      </c>
      <c r="G534" s="471"/>
    </row>
    <row r="535" spans="1:7" s="111" customFormat="1" ht="24.75" customHeight="1">
      <c r="A535" s="11" t="s">
        <v>598</v>
      </c>
      <c r="B535" s="12">
        <v>3900</v>
      </c>
      <c r="C535" s="12">
        <v>0</v>
      </c>
      <c r="D535" s="12">
        <f t="shared" si="3"/>
        <v>3900</v>
      </c>
      <c r="E535" s="13">
        <f t="shared" si="4"/>
        <v>0</v>
      </c>
      <c r="F535" s="12">
        <v>0</v>
      </c>
      <c r="G535" s="119"/>
    </row>
    <row r="536" spans="1:7" s="498" customFormat="1" ht="33.75" customHeight="1">
      <c r="A536" s="464" t="s">
        <v>83</v>
      </c>
      <c r="B536" s="456">
        <f>SUM(B535)</f>
        <v>3900</v>
      </c>
      <c r="C536" s="456">
        <f>SUM(C535)</f>
        <v>0</v>
      </c>
      <c r="D536" s="456">
        <f t="shared" si="3"/>
        <v>3900</v>
      </c>
      <c r="E536" s="457">
        <f t="shared" si="4"/>
        <v>0</v>
      </c>
      <c r="F536" s="456">
        <v>0</v>
      </c>
      <c r="G536" s="471"/>
    </row>
    <row r="537" spans="1:7" s="498" customFormat="1" ht="34.5" customHeight="1">
      <c r="A537" s="464" t="s">
        <v>344</v>
      </c>
      <c r="B537" s="456">
        <f>SUM(B530+B534+B536+B525)</f>
        <v>520551.23</v>
      </c>
      <c r="C537" s="456">
        <f>SUM(C530+C534+C536+C525)</f>
        <v>380225.30999999994</v>
      </c>
      <c r="D537" s="456">
        <f t="shared" si="3"/>
        <v>140325.92000000004</v>
      </c>
      <c r="E537" s="457">
        <f t="shared" si="4"/>
        <v>73.04282231741148</v>
      </c>
      <c r="F537" s="456">
        <v>0</v>
      </c>
      <c r="G537" s="471"/>
    </row>
    <row r="538" spans="1:7" s="498" customFormat="1" ht="40.5" customHeight="1">
      <c r="A538" s="512" t="s">
        <v>513</v>
      </c>
      <c r="B538" s="464"/>
      <c r="C538" s="464"/>
      <c r="D538" s="464"/>
      <c r="E538" s="513"/>
      <c r="F538" s="514"/>
      <c r="G538" s="471"/>
    </row>
    <row r="539" spans="1:7" s="111" customFormat="1" ht="24.75" customHeight="1">
      <c r="A539" s="29" t="s">
        <v>410</v>
      </c>
      <c r="B539" s="289">
        <v>233100</v>
      </c>
      <c r="C539" s="289">
        <v>57193.18</v>
      </c>
      <c r="D539" s="289">
        <f>B539-C539</f>
        <v>175906.82</v>
      </c>
      <c r="E539" s="10">
        <f>(C539)/B539*100</f>
        <v>24.535898755898756</v>
      </c>
      <c r="F539" s="9">
        <v>27953.64</v>
      </c>
      <c r="G539" s="119"/>
    </row>
    <row r="540" spans="1:7" s="111" customFormat="1" ht="24.75" customHeight="1">
      <c r="A540" s="29" t="s">
        <v>529</v>
      </c>
      <c r="B540" s="289">
        <v>324093.5</v>
      </c>
      <c r="C540" s="289">
        <v>324093.5</v>
      </c>
      <c r="D540" s="289">
        <f>B540-C540</f>
        <v>0</v>
      </c>
      <c r="E540" s="10">
        <f>(C540)/B540*100</f>
        <v>100</v>
      </c>
      <c r="F540" s="9">
        <v>158403.19</v>
      </c>
      <c r="G540" s="119"/>
    </row>
    <row r="541" spans="1:7" s="498" customFormat="1" ht="33" customHeight="1">
      <c r="A541" s="477" t="s">
        <v>86</v>
      </c>
      <c r="B541" s="515">
        <f>SUM(B539:B540)</f>
        <v>557193.5</v>
      </c>
      <c r="C541" s="515">
        <f>SUM(C539:C540)</f>
        <v>381286.68</v>
      </c>
      <c r="D541" s="515">
        <f>B541-C541</f>
        <v>175906.82</v>
      </c>
      <c r="E541" s="457">
        <f>(C541)/B541*100</f>
        <v>68.4298506712659</v>
      </c>
      <c r="F541" s="456">
        <f>SUM(F539:F540)</f>
        <v>186356.83000000002</v>
      </c>
      <c r="G541" s="471"/>
    </row>
    <row r="542" spans="1:7" s="498" customFormat="1" ht="36.75" customHeight="1">
      <c r="A542" s="464" t="s">
        <v>348</v>
      </c>
      <c r="B542" s="456">
        <f>B541</f>
        <v>557193.5</v>
      </c>
      <c r="C542" s="456">
        <f>C541</f>
        <v>381286.68</v>
      </c>
      <c r="D542" s="490">
        <f>B542-C542</f>
        <v>175906.82</v>
      </c>
      <c r="E542" s="457">
        <f>(C542)/B542*100</f>
        <v>68.4298506712659</v>
      </c>
      <c r="F542" s="456">
        <f>F541</f>
        <v>186356.83000000002</v>
      </c>
      <c r="G542" s="471"/>
    </row>
    <row r="543" spans="1:7" s="453" customFormat="1" ht="30" customHeight="1">
      <c r="A543" s="464" t="s">
        <v>40</v>
      </c>
      <c r="B543" s="456"/>
      <c r="C543" s="456"/>
      <c r="D543" s="456"/>
      <c r="E543" s="457"/>
      <c r="F543" s="456"/>
      <c r="G543" s="466"/>
    </row>
    <row r="544" spans="1:7" s="80" customFormat="1" ht="24.75" customHeight="1">
      <c r="A544" s="18" t="s">
        <v>41</v>
      </c>
      <c r="B544" s="53">
        <v>15000</v>
      </c>
      <c r="C544" s="53">
        <f>SUM(C545:C546)</f>
        <v>9225.560000000001</v>
      </c>
      <c r="D544" s="9">
        <f>B544-C544</f>
        <v>5774.439999999999</v>
      </c>
      <c r="E544" s="10">
        <f>(C544)/B544*100</f>
        <v>61.503733333333344</v>
      </c>
      <c r="F544" s="9">
        <v>8716.2</v>
      </c>
      <c r="G544" s="30"/>
    </row>
    <row r="545" spans="1:7" s="446" customFormat="1" ht="18" customHeight="1">
      <c r="A545" s="444" t="s">
        <v>530</v>
      </c>
      <c r="B545" s="391"/>
      <c r="C545" s="391">
        <v>2142.25</v>
      </c>
      <c r="D545" s="393"/>
      <c r="E545" s="394"/>
      <c r="F545" s="393"/>
      <c r="G545" s="445"/>
    </row>
    <row r="546" spans="1:7" s="446" customFormat="1" ht="18" customHeight="1">
      <c r="A546" s="444" t="s">
        <v>599</v>
      </c>
      <c r="B546" s="391"/>
      <c r="C546" s="391">
        <v>7083.31</v>
      </c>
      <c r="D546" s="393"/>
      <c r="E546" s="394"/>
      <c r="F546" s="393"/>
      <c r="G546" s="445"/>
    </row>
    <row r="547" spans="1:7" s="517" customFormat="1" ht="24.75" customHeight="1">
      <c r="A547" s="516" t="s">
        <v>87</v>
      </c>
      <c r="B547" s="455">
        <f>B544</f>
        <v>15000</v>
      </c>
      <c r="C547" s="455">
        <f>C544</f>
        <v>9225.560000000001</v>
      </c>
      <c r="D547" s="456">
        <f>B547-C547</f>
        <v>5774.439999999999</v>
      </c>
      <c r="E547" s="457">
        <f>(C547)/B547*100</f>
        <v>61.503733333333344</v>
      </c>
      <c r="F547" s="456">
        <f>F544</f>
        <v>8716.2</v>
      </c>
      <c r="G547" s="466"/>
    </row>
    <row r="548" spans="1:7" s="80" customFormat="1" ht="24.75" customHeight="1">
      <c r="A548" s="18" t="s">
        <v>42</v>
      </c>
      <c r="B548" s="9">
        <v>50000</v>
      </c>
      <c r="C548" s="9">
        <f>SUM(C549:C551)</f>
        <v>49303.25</v>
      </c>
      <c r="D548" s="9">
        <f>B548-C548</f>
        <v>696.75</v>
      </c>
      <c r="E548" s="10">
        <f>(C548)/B548*100</f>
        <v>98.6065</v>
      </c>
      <c r="F548" s="9">
        <v>33457.26</v>
      </c>
      <c r="G548" s="30"/>
    </row>
    <row r="549" spans="1:7" s="80" customFormat="1" ht="18" customHeight="1">
      <c r="A549" s="39" t="s">
        <v>501</v>
      </c>
      <c r="B549" s="41"/>
      <c r="C549" s="41">
        <v>6247</v>
      </c>
      <c r="D549" s="41"/>
      <c r="E549" s="43"/>
      <c r="F549" s="41"/>
      <c r="G549" s="79"/>
    </row>
    <row r="550" spans="1:7" s="80" customFormat="1" ht="18" customHeight="1">
      <c r="A550" s="39" t="s">
        <v>531</v>
      </c>
      <c r="B550" s="41"/>
      <c r="C550" s="41">
        <v>25181.25</v>
      </c>
      <c r="D550" s="41"/>
      <c r="E550" s="43"/>
      <c r="F550" s="41"/>
      <c r="G550" s="79"/>
    </row>
    <row r="551" spans="1:7" s="446" customFormat="1" ht="18" customHeight="1">
      <c r="A551" s="390" t="s">
        <v>600</v>
      </c>
      <c r="B551" s="393"/>
      <c r="C551" s="393">
        <v>17875</v>
      </c>
      <c r="D551" s="393"/>
      <c r="E551" s="394"/>
      <c r="F551" s="393"/>
      <c r="G551" s="421"/>
    </row>
    <row r="552" spans="1:7" s="503" customFormat="1" ht="24.75" customHeight="1">
      <c r="A552" s="464" t="s">
        <v>88</v>
      </c>
      <c r="B552" s="456">
        <f>B548</f>
        <v>50000</v>
      </c>
      <c r="C552" s="456">
        <f>C548</f>
        <v>49303.25</v>
      </c>
      <c r="D552" s="456">
        <f>B552-C552</f>
        <v>696.75</v>
      </c>
      <c r="E552" s="457">
        <f>(C552)/B552*100</f>
        <v>98.6065</v>
      </c>
      <c r="F552" s="456">
        <f>F548</f>
        <v>33457.26</v>
      </c>
      <c r="G552" s="466"/>
    </row>
    <row r="553" spans="1:7" s="471" customFormat="1" ht="24.75" customHeight="1">
      <c r="A553" s="464" t="s">
        <v>43</v>
      </c>
      <c r="B553" s="490">
        <f>SUM(B547,B552)</f>
        <v>65000</v>
      </c>
      <c r="C553" s="490">
        <f>SUM(C547,C552)</f>
        <v>58528.81</v>
      </c>
      <c r="D553" s="490">
        <f>B553-C553</f>
        <v>6471.190000000002</v>
      </c>
      <c r="E553" s="494">
        <f>(C553)/B553*100</f>
        <v>90.04432307692308</v>
      </c>
      <c r="F553" s="490">
        <f>F547+F552</f>
        <v>42173.46000000001</v>
      </c>
      <c r="G553" s="458"/>
    </row>
    <row r="554" spans="1:7" s="498" customFormat="1" ht="24.75" customHeight="1">
      <c r="A554" s="518" t="s">
        <v>45</v>
      </c>
      <c r="B554" s="473">
        <f>SUM(B181,B190,B216,B232,B244,B248,B269,B273,B311,B343,B391,B437,B442,B451,B458,B480,B502,B537,B542,B553)</f>
        <v>88196161.91000001</v>
      </c>
      <c r="C554" s="473">
        <f>SUM(C181,C190,C216,C232,C244,C248,C269,C273,C311,C343,C391,C437,C442,C451,C458,C480,C502,C537,C542,C553)</f>
        <v>76110756.38000001</v>
      </c>
      <c r="D554" s="519">
        <f>B554-C554</f>
        <v>12085405.530000001</v>
      </c>
      <c r="E554" s="520">
        <f>(C554)/B554*100</f>
        <v>86.29712986565949</v>
      </c>
      <c r="F554" s="496">
        <f>SUM(F181,F190,F216,F232,F244,F248,F269,F273,F311,F343,F391,F437,F442,F451,F458,F480,F502,F537,F542,F553)</f>
        <v>78694779.46</v>
      </c>
      <c r="G554" s="471"/>
    </row>
    <row r="555" spans="1:7" s="206" customFormat="1" ht="12" customHeight="1">
      <c r="A555" s="207"/>
      <c r="B555" s="298" t="s">
        <v>91</v>
      </c>
      <c r="C555" s="298"/>
      <c r="D555" s="298"/>
      <c r="E555" s="300"/>
      <c r="F555" s="299"/>
      <c r="G555" s="205"/>
    </row>
    <row r="556" spans="1:7" s="206" customFormat="1" ht="12" customHeight="1">
      <c r="A556" s="207"/>
      <c r="B556" s="208">
        <f>SUM(B11,B17,B27,B30,B36,B58,B75,B148,B150,B158,B165,B180,B216,B232,B244,B269,B502,B553)</f>
        <v>4207500</v>
      </c>
      <c r="C556" s="208">
        <f>SUM(C11,C17,C27,C30,C36,C58,C75,C148,C150,C158,C165,C180,C216,C232,C244,C269,C502,C553,C29)</f>
        <v>3551559.2199999997</v>
      </c>
      <c r="D556" s="208">
        <f>B556-C556</f>
        <v>655940.7800000003</v>
      </c>
      <c r="E556" s="210">
        <f>(C556)/B556*100</f>
        <v>84.41020130718954</v>
      </c>
      <c r="F556" s="209"/>
      <c r="G556" s="205"/>
    </row>
    <row r="557" spans="1:7" s="206" customFormat="1" ht="12" customHeight="1">
      <c r="A557" s="207"/>
      <c r="B557" s="211" t="s">
        <v>133</v>
      </c>
      <c r="C557" s="211"/>
      <c r="D557" s="211"/>
      <c r="E557" s="210"/>
      <c r="F557" s="212"/>
      <c r="G557" s="205"/>
    </row>
    <row r="558" spans="1:7" s="206" customFormat="1" ht="12" customHeight="1">
      <c r="A558" s="207"/>
      <c r="B558" s="208">
        <f>SUM(B13,B19,B32,B38,B273,B313,B336,B345,B372,B393,B418,B439,B453,B460,B506,B511,B516,B521,B530,B534,B536,B539)</f>
        <v>3321651</v>
      </c>
      <c r="C558" s="208">
        <f>SUM(C13,C19,C32,C38,C273,C313,C336,C345,C372,C393,C418,C439,C453,C460,C506,C511,C516,C521,C530,C534,C536,C539)</f>
        <v>2597684.3400000003</v>
      </c>
      <c r="D558" s="208">
        <f>B558-C558</f>
        <v>723966.6599999997</v>
      </c>
      <c r="E558" s="210">
        <f>(C558)/B558*100</f>
        <v>78.20461391037169</v>
      </c>
      <c r="F558" s="209"/>
      <c r="G558" s="205"/>
    </row>
    <row r="559" spans="1:7" s="206" customFormat="1" ht="12" customHeight="1">
      <c r="A559" s="213"/>
      <c r="B559" s="211" t="s">
        <v>92</v>
      </c>
      <c r="C559" s="211"/>
      <c r="D559" s="211"/>
      <c r="E559" s="239"/>
      <c r="F559" s="212"/>
      <c r="G559" s="205"/>
    </row>
    <row r="560" spans="1:7" s="206" customFormat="1" ht="12" customHeight="1">
      <c r="A560" s="213"/>
      <c r="B560" s="208">
        <f>SUM(B248,B324,B339,B358,B381,B405,B427,B440,B455,B469)</f>
        <v>17590327</v>
      </c>
      <c r="C560" s="208">
        <f>SUM(C248,C324,C339,C358,C381,C405,C427,C440,C455,C469)</f>
        <v>15942058.75</v>
      </c>
      <c r="D560" s="208">
        <f>B560-C560</f>
        <v>1648268.25</v>
      </c>
      <c r="E560" s="210">
        <f>(C560)/B560*100</f>
        <v>90.62968954471398</v>
      </c>
      <c r="F560" s="209"/>
      <c r="G560" s="205"/>
    </row>
    <row r="561" spans="1:7" s="206" customFormat="1" ht="12" customHeight="1">
      <c r="A561" s="213"/>
      <c r="B561" s="211" t="s">
        <v>541</v>
      </c>
      <c r="C561" s="208"/>
      <c r="D561" s="208"/>
      <c r="E561" s="210"/>
      <c r="F561" s="209"/>
      <c r="G561" s="205"/>
    </row>
    <row r="562" spans="1:7" s="206" customFormat="1" ht="12" customHeight="1">
      <c r="A562" s="213"/>
      <c r="B562" s="208">
        <f>B470</f>
        <v>2601000</v>
      </c>
      <c r="C562" s="208">
        <f>C470</f>
        <v>2322836.5</v>
      </c>
      <c r="D562" s="208">
        <f>B562-C562</f>
        <v>278163.5</v>
      </c>
      <c r="E562" s="210">
        <f>(C562)/B562*100</f>
        <v>89.30551710880431</v>
      </c>
      <c r="F562" s="209"/>
      <c r="G562" s="205"/>
    </row>
    <row r="563" spans="1:7" s="206" customFormat="1" ht="12" customHeight="1">
      <c r="A563" s="213"/>
      <c r="B563" s="211" t="s">
        <v>532</v>
      </c>
      <c r="C563" s="208"/>
      <c r="D563" s="208"/>
      <c r="E563" s="210"/>
      <c r="F563" s="209"/>
      <c r="G563" s="205"/>
    </row>
    <row r="564" spans="1:7" s="206" customFormat="1" ht="12" customHeight="1">
      <c r="A564" s="213"/>
      <c r="B564" s="208">
        <f>SUM(B540+B523+B518+B508)</f>
        <v>644344.73</v>
      </c>
      <c r="C564" s="208">
        <f>SUM(C540+C523+C518+C508)</f>
        <v>644344.73</v>
      </c>
      <c r="D564" s="208">
        <f>B564-C564</f>
        <v>0</v>
      </c>
      <c r="E564" s="210">
        <f>SUM(C564/B564*100)</f>
        <v>100</v>
      </c>
      <c r="F564" s="209"/>
      <c r="G564" s="205"/>
    </row>
    <row r="565" spans="1:7" s="206" customFormat="1" ht="12" customHeight="1">
      <c r="A565" s="207"/>
      <c r="B565" s="211" t="s">
        <v>112</v>
      </c>
      <c r="C565" s="211"/>
      <c r="D565" s="211"/>
      <c r="E565" s="210"/>
      <c r="F565" s="212"/>
      <c r="G565" s="205"/>
    </row>
    <row r="566" spans="1:7" s="206" customFormat="1" ht="12" customHeight="1">
      <c r="A566" s="207"/>
      <c r="B566" s="211" t="s">
        <v>145</v>
      </c>
      <c r="C566" s="211"/>
      <c r="D566" s="211"/>
      <c r="E566" s="210"/>
      <c r="F566" s="212"/>
      <c r="G566" s="205"/>
    </row>
    <row r="567" spans="1:7" s="215" customFormat="1" ht="12" customHeight="1">
      <c r="A567" s="207"/>
      <c r="B567" s="208">
        <f>SUM(B297)</f>
        <v>17856.12</v>
      </c>
      <c r="C567" s="208"/>
      <c r="D567" s="208"/>
      <c r="E567" s="210"/>
      <c r="F567" s="209"/>
      <c r="G567" s="214"/>
    </row>
    <row r="568" spans="1:7" s="215" customFormat="1" ht="12" customHeight="1">
      <c r="A568" s="207"/>
      <c r="B568" s="211" t="s">
        <v>450</v>
      </c>
      <c r="C568" s="211"/>
      <c r="D568" s="211"/>
      <c r="E568" s="210"/>
      <c r="F568" s="209"/>
      <c r="G568" s="214"/>
    </row>
    <row r="569" spans="1:7" s="215" customFormat="1" ht="12" customHeight="1">
      <c r="A569" s="207"/>
      <c r="B569" s="208">
        <f>SUM(B283,B284,B295,B298,B303,B307,B310)</f>
        <v>150000</v>
      </c>
      <c r="C569" s="208">
        <f>SUM(C283,C284,C295,C298,C303,C307,C310)</f>
        <v>154387.16999999998</v>
      </c>
      <c r="D569" s="208">
        <f>B567+B569-C569</f>
        <v>13468.950000000012</v>
      </c>
      <c r="E569" s="210">
        <f>(C569)/B569*100</f>
        <v>102.92477999999998</v>
      </c>
      <c r="F569" s="209"/>
      <c r="G569" s="214"/>
    </row>
    <row r="570" spans="1:7" s="206" customFormat="1" ht="12" customHeight="1">
      <c r="A570" s="216"/>
      <c r="B570" s="211" t="s">
        <v>93</v>
      </c>
      <c r="C570" s="211"/>
      <c r="D570" s="211"/>
      <c r="E570" s="210"/>
      <c r="F570" s="212"/>
      <c r="G570" s="205"/>
    </row>
    <row r="571" spans="1:7" s="206" customFormat="1" ht="12" customHeight="1">
      <c r="A571" s="216"/>
      <c r="B571" s="208">
        <f>SUM(B185,B447)</f>
        <v>42935919</v>
      </c>
      <c r="C571" s="208">
        <f>SUM(C183,C445)</f>
        <v>50897885.67</v>
      </c>
      <c r="D571" s="208">
        <f>B571+B574-C571</f>
        <v>8765597.39</v>
      </c>
      <c r="E571" s="210">
        <f>(C571)/B571*100</f>
        <v>118.54383661847324</v>
      </c>
      <c r="F571" s="209"/>
      <c r="G571" s="205"/>
    </row>
    <row r="572" spans="1:7" s="206" customFormat="1" ht="12" customHeight="1">
      <c r="A572" s="216"/>
      <c r="B572" s="211" t="s">
        <v>94</v>
      </c>
      <c r="C572" s="211"/>
      <c r="D572" s="211"/>
      <c r="E572" s="210"/>
      <c r="F572" s="212"/>
      <c r="G572" s="205"/>
    </row>
    <row r="573" spans="1:7" s="206" customFormat="1" ht="12" customHeight="1">
      <c r="A573" s="216"/>
      <c r="B573" s="211" t="s">
        <v>146</v>
      </c>
      <c r="C573" s="211"/>
      <c r="D573" s="211"/>
      <c r="E573" s="210"/>
      <c r="F573" s="212"/>
      <c r="G573" s="205"/>
    </row>
    <row r="574" spans="1:7" s="206" customFormat="1" ht="12" customHeight="1">
      <c r="A574" s="217"/>
      <c r="B574" s="218">
        <f>SUM(B188,B449)</f>
        <v>16727564.06</v>
      </c>
      <c r="C574" s="218"/>
      <c r="D574" s="218"/>
      <c r="E574" s="220"/>
      <c r="F574" s="219"/>
      <c r="G574" s="205"/>
    </row>
    <row r="575" spans="2:7" ht="15.75">
      <c r="B575" s="3"/>
      <c r="G575" s="119"/>
    </row>
    <row r="576" spans="1:7" s="129" customFormat="1" ht="15.75">
      <c r="A576" s="195"/>
      <c r="B576" s="94">
        <f>SUM(B556,B558,B560,B567,B569,B571,B574,B562,B564)</f>
        <v>88196161.91000001</v>
      </c>
      <c r="C576" s="94">
        <f>SUM(C556,C558,C560,C567,C569,C571,C574,C562,C564)</f>
        <v>76110756.38000001</v>
      </c>
      <c r="D576" s="94">
        <f>SUM(D556,D558,D560,D567,D569,D571,D574,D562,D564)</f>
        <v>12085405.530000001</v>
      </c>
      <c r="E576" s="533"/>
      <c r="F576" s="94"/>
      <c r="G576" s="119"/>
    </row>
    <row r="577" spans="1:7" s="129" customFormat="1" ht="15.75">
      <c r="A577" s="195"/>
      <c r="B577" s="3"/>
      <c r="C577" s="2"/>
      <c r="D577" s="2"/>
      <c r="E577" s="196"/>
      <c r="F577" s="197"/>
      <c r="G577" s="119"/>
    </row>
    <row r="578" spans="1:7" s="129" customFormat="1" ht="15.75">
      <c r="A578" s="195"/>
      <c r="B578" s="3"/>
      <c r="C578" s="2"/>
      <c r="D578" s="2"/>
      <c r="E578" s="196"/>
      <c r="F578" s="197"/>
      <c r="G578" s="119"/>
    </row>
    <row r="579" spans="1:7" s="129" customFormat="1" ht="15.75">
      <c r="A579" s="195"/>
      <c r="B579" s="94"/>
      <c r="C579" s="2"/>
      <c r="D579" s="2"/>
      <c r="E579" s="196"/>
      <c r="F579" s="197"/>
      <c r="G579" s="119"/>
    </row>
    <row r="580" spans="1:7" s="129" customFormat="1" ht="15.75">
      <c r="A580" s="195"/>
      <c r="B580" s="3"/>
      <c r="C580" s="2"/>
      <c r="D580" s="2"/>
      <c r="E580" s="196"/>
      <c r="F580" s="197"/>
      <c r="G580" s="119"/>
    </row>
    <row r="581" spans="1:7" s="129" customFormat="1" ht="15.75">
      <c r="A581" s="195"/>
      <c r="B581" s="3"/>
      <c r="C581" s="2"/>
      <c r="D581" s="2"/>
      <c r="E581" s="196"/>
      <c r="F581" s="197"/>
      <c r="G581" s="119"/>
    </row>
    <row r="582" spans="1:7" s="129" customFormat="1" ht="15.75">
      <c r="A582" s="195"/>
      <c r="B582" s="3"/>
      <c r="C582" s="2"/>
      <c r="D582" s="2"/>
      <c r="E582" s="196"/>
      <c r="F582" s="197"/>
      <c r="G582" s="119"/>
    </row>
    <row r="583" spans="1:7" s="129" customFormat="1" ht="15.75">
      <c r="A583" s="195"/>
      <c r="B583" s="3"/>
      <c r="C583" s="2"/>
      <c r="D583" s="2"/>
      <c r="E583" s="196"/>
      <c r="F583" s="197"/>
      <c r="G583" s="119"/>
    </row>
    <row r="584" spans="1:7" s="129" customFormat="1" ht="15.75">
      <c r="A584" s="195"/>
      <c r="B584" s="3"/>
      <c r="C584" s="2"/>
      <c r="D584" s="2"/>
      <c r="E584" s="196"/>
      <c r="F584" s="197"/>
      <c r="G584" s="119"/>
    </row>
    <row r="585" spans="1:7" s="129" customFormat="1" ht="15.75">
      <c r="A585" s="195"/>
      <c r="B585" s="3"/>
      <c r="C585" s="2"/>
      <c r="D585" s="2"/>
      <c r="E585" s="196"/>
      <c r="F585" s="197"/>
      <c r="G585" s="119"/>
    </row>
    <row r="586" spans="1:7" s="129" customFormat="1" ht="15.75">
      <c r="A586" s="195"/>
      <c r="B586" s="3"/>
      <c r="C586" s="2"/>
      <c r="D586" s="2"/>
      <c r="E586" s="196"/>
      <c r="F586" s="197"/>
      <c r="G586" s="119"/>
    </row>
    <row r="587" spans="1:7" s="129" customFormat="1" ht="15.75">
      <c r="A587" s="195"/>
      <c r="B587" s="3"/>
      <c r="C587" s="2"/>
      <c r="D587" s="2"/>
      <c r="E587" s="196"/>
      <c r="F587" s="197"/>
      <c r="G587" s="119"/>
    </row>
    <row r="588" spans="1:7" s="129" customFormat="1" ht="15.75">
      <c r="A588" s="195"/>
      <c r="B588" s="3"/>
      <c r="C588" s="2"/>
      <c r="D588" s="2"/>
      <c r="E588" s="196"/>
      <c r="F588" s="197"/>
      <c r="G588" s="119"/>
    </row>
    <row r="589" spans="1:7" s="129" customFormat="1" ht="15.75">
      <c r="A589" s="195"/>
      <c r="B589" s="3"/>
      <c r="C589" s="2"/>
      <c r="D589" s="2"/>
      <c r="E589" s="196"/>
      <c r="F589" s="197"/>
      <c r="G589" s="119"/>
    </row>
    <row r="590" spans="1:7" s="129" customFormat="1" ht="15.75">
      <c r="A590" s="195"/>
      <c r="B590" s="3"/>
      <c r="C590" s="2"/>
      <c r="D590" s="2"/>
      <c r="E590" s="196"/>
      <c r="F590" s="197"/>
      <c r="G590" s="119"/>
    </row>
    <row r="591" spans="1:7" s="129" customFormat="1" ht="15.75">
      <c r="A591" s="195"/>
      <c r="B591" s="3"/>
      <c r="C591" s="2"/>
      <c r="D591" s="2"/>
      <c r="E591" s="196"/>
      <c r="F591" s="197"/>
      <c r="G591" s="119"/>
    </row>
    <row r="592" spans="1:7" s="129" customFormat="1" ht="15.75">
      <c r="A592" s="195"/>
      <c r="B592" s="3"/>
      <c r="C592" s="2"/>
      <c r="D592" s="2"/>
      <c r="E592" s="196"/>
      <c r="F592" s="197"/>
      <c r="G592" s="119"/>
    </row>
    <row r="593" spans="1:7" s="129" customFormat="1" ht="15.75">
      <c r="A593" s="195"/>
      <c r="B593" s="3"/>
      <c r="C593" s="2"/>
      <c r="D593" s="2"/>
      <c r="E593" s="196"/>
      <c r="F593" s="197"/>
      <c r="G593" s="119"/>
    </row>
    <row r="594" spans="1:7" s="129" customFormat="1" ht="15.75">
      <c r="A594" s="195"/>
      <c r="B594" s="3"/>
      <c r="C594" s="2"/>
      <c r="D594" s="2"/>
      <c r="E594" s="196"/>
      <c r="F594" s="197"/>
      <c r="G594" s="119"/>
    </row>
    <row r="595" spans="1:7" s="129" customFormat="1" ht="15.75">
      <c r="A595" s="195"/>
      <c r="B595" s="3"/>
      <c r="C595" s="2"/>
      <c r="D595" s="2"/>
      <c r="E595" s="196"/>
      <c r="F595" s="197"/>
      <c r="G595" s="119"/>
    </row>
    <row r="596" spans="1:7" s="129" customFormat="1" ht="15.75">
      <c r="A596" s="195"/>
      <c r="B596" s="3"/>
      <c r="C596" s="2"/>
      <c r="D596" s="2"/>
      <c r="E596" s="196"/>
      <c r="F596" s="197"/>
      <c r="G596" s="119"/>
    </row>
    <row r="597" spans="1:7" s="129" customFormat="1" ht="15.75">
      <c r="A597" s="195"/>
      <c r="B597" s="3"/>
      <c r="C597" s="2"/>
      <c r="D597" s="2"/>
      <c r="E597" s="196"/>
      <c r="F597" s="197"/>
      <c r="G597" s="119"/>
    </row>
    <row r="598" spans="1:7" s="129" customFormat="1" ht="15.75">
      <c r="A598" s="195"/>
      <c r="B598" s="3"/>
      <c r="C598" s="2"/>
      <c r="D598" s="2"/>
      <c r="E598" s="196"/>
      <c r="F598" s="197"/>
      <c r="G598" s="119"/>
    </row>
    <row r="599" spans="1:7" s="129" customFormat="1" ht="15.75">
      <c r="A599" s="195"/>
      <c r="B599" s="3"/>
      <c r="C599" s="2"/>
      <c r="D599" s="2"/>
      <c r="E599" s="196"/>
      <c r="F599" s="197"/>
      <c r="G599" s="119"/>
    </row>
    <row r="600" spans="1:7" s="129" customFormat="1" ht="15.75">
      <c r="A600" s="195"/>
      <c r="B600" s="3"/>
      <c r="C600" s="2"/>
      <c r="D600" s="2"/>
      <c r="E600" s="196"/>
      <c r="F600" s="197"/>
      <c r="G600" s="119"/>
    </row>
    <row r="601" spans="1:7" s="129" customFormat="1" ht="15.75">
      <c r="A601" s="195"/>
      <c r="B601" s="3"/>
      <c r="C601" s="2"/>
      <c r="D601" s="2"/>
      <c r="E601" s="196"/>
      <c r="F601" s="197"/>
      <c r="G601" s="119"/>
    </row>
    <row r="602" spans="1:7" s="129" customFormat="1" ht="15.75">
      <c r="A602" s="195"/>
      <c r="B602" s="3"/>
      <c r="C602" s="2"/>
      <c r="D602" s="2"/>
      <c r="E602" s="196"/>
      <c r="F602" s="197"/>
      <c r="G602" s="119"/>
    </row>
    <row r="603" spans="1:7" s="129" customFormat="1" ht="15.75">
      <c r="A603" s="195"/>
      <c r="B603" s="3"/>
      <c r="C603" s="2"/>
      <c r="D603" s="2"/>
      <c r="E603" s="196"/>
      <c r="F603" s="197"/>
      <c r="G603" s="119"/>
    </row>
    <row r="604" spans="1:7" s="129" customFormat="1" ht="15.75">
      <c r="A604" s="195"/>
      <c r="B604" s="3"/>
      <c r="C604" s="2"/>
      <c r="D604" s="2"/>
      <c r="E604" s="196"/>
      <c r="F604" s="197"/>
      <c r="G604" s="119"/>
    </row>
    <row r="605" spans="1:7" s="129" customFormat="1" ht="15.75">
      <c r="A605" s="195"/>
      <c r="B605" s="3"/>
      <c r="C605" s="2"/>
      <c r="D605" s="2"/>
      <c r="E605" s="196"/>
      <c r="F605" s="197"/>
      <c r="G605" s="119"/>
    </row>
    <row r="606" spans="1:7" s="129" customFormat="1" ht="15.75">
      <c r="A606" s="195"/>
      <c r="B606" s="3"/>
      <c r="C606" s="2"/>
      <c r="D606" s="2"/>
      <c r="E606" s="196"/>
      <c r="F606" s="197"/>
      <c r="G606" s="119"/>
    </row>
    <row r="607" spans="1:6" s="129" customFormat="1" ht="15.75">
      <c r="A607" s="195"/>
      <c r="B607" s="3"/>
      <c r="C607" s="2"/>
      <c r="D607" s="2"/>
      <c r="E607" s="196"/>
      <c r="F607" s="197"/>
    </row>
    <row r="608" spans="1:7" s="60" customFormat="1" ht="15.75">
      <c r="A608" s="195"/>
      <c r="B608" s="3"/>
      <c r="C608" s="2"/>
      <c r="D608" s="2"/>
      <c r="E608" s="196"/>
      <c r="F608" s="197"/>
      <c r="G608" s="129"/>
    </row>
    <row r="609" spans="1:7" s="60" customFormat="1" ht="15.75">
      <c r="A609" s="195"/>
      <c r="B609" s="3"/>
      <c r="C609" s="2"/>
      <c r="D609" s="2"/>
      <c r="E609" s="196"/>
      <c r="F609" s="197"/>
      <c r="G609" s="129"/>
    </row>
    <row r="610" spans="1:7" s="60" customFormat="1" ht="15.75">
      <c r="A610" s="195"/>
      <c r="B610" s="3"/>
      <c r="C610" s="2"/>
      <c r="D610" s="2"/>
      <c r="E610" s="196"/>
      <c r="F610" s="197"/>
      <c r="G610" s="129"/>
    </row>
    <row r="611" spans="1:7" s="60" customFormat="1" ht="15.75">
      <c r="A611" s="195"/>
      <c r="B611" s="3"/>
      <c r="C611" s="2"/>
      <c r="D611" s="2"/>
      <c r="E611" s="196"/>
      <c r="F611" s="197"/>
      <c r="G611" s="129"/>
    </row>
    <row r="612" spans="1:7" s="60" customFormat="1" ht="15.75">
      <c r="A612" s="195"/>
      <c r="B612" s="3"/>
      <c r="C612" s="2"/>
      <c r="D612" s="2"/>
      <c r="E612" s="196"/>
      <c r="F612" s="197"/>
      <c r="G612" s="129"/>
    </row>
    <row r="613" spans="1:7" s="60" customFormat="1" ht="15.75">
      <c r="A613" s="195"/>
      <c r="B613" s="3"/>
      <c r="C613" s="2"/>
      <c r="D613" s="2"/>
      <c r="E613" s="196"/>
      <c r="F613" s="197"/>
      <c r="G613" s="129"/>
    </row>
    <row r="614" spans="1:7" s="60" customFormat="1" ht="15.75">
      <c r="A614" s="195"/>
      <c r="B614" s="3"/>
      <c r="C614" s="2"/>
      <c r="D614" s="2"/>
      <c r="E614" s="196"/>
      <c r="F614" s="197"/>
      <c r="G614" s="129"/>
    </row>
    <row r="615" spans="1:7" s="60" customFormat="1" ht="15.75">
      <c r="A615" s="195"/>
      <c r="B615" s="3"/>
      <c r="C615" s="2"/>
      <c r="D615" s="2"/>
      <c r="E615" s="196"/>
      <c r="F615" s="197"/>
      <c r="G615" s="129"/>
    </row>
    <row r="616" spans="1:7" s="60" customFormat="1" ht="15.75">
      <c r="A616" s="195"/>
      <c r="B616" s="3"/>
      <c r="C616" s="2"/>
      <c r="D616" s="2"/>
      <c r="E616" s="196"/>
      <c r="F616" s="197"/>
      <c r="G616" s="129"/>
    </row>
    <row r="617" spans="1:7" s="60" customFormat="1" ht="15.75">
      <c r="A617" s="195"/>
      <c r="B617" s="3"/>
      <c r="C617" s="2"/>
      <c r="D617" s="2"/>
      <c r="E617" s="196"/>
      <c r="F617" s="197"/>
      <c r="G617" s="129"/>
    </row>
    <row r="618" spans="1:7" s="60" customFormat="1" ht="15.75">
      <c r="A618" s="195"/>
      <c r="B618" s="3"/>
      <c r="C618" s="2"/>
      <c r="D618" s="2"/>
      <c r="E618" s="196"/>
      <c r="F618" s="197"/>
      <c r="G618" s="129"/>
    </row>
    <row r="619" spans="1:7" s="60" customFormat="1" ht="15.75">
      <c r="A619" s="195"/>
      <c r="B619" s="3"/>
      <c r="C619" s="2"/>
      <c r="D619" s="2"/>
      <c r="E619" s="196"/>
      <c r="F619" s="197"/>
      <c r="G619" s="129"/>
    </row>
    <row r="620" spans="1:7" s="60" customFormat="1" ht="15.75">
      <c r="A620" s="195"/>
      <c r="B620" s="3"/>
      <c r="C620" s="2"/>
      <c r="D620" s="2"/>
      <c r="E620" s="196"/>
      <c r="F620" s="197"/>
      <c r="G620" s="129"/>
    </row>
    <row r="621" spans="1:7" s="60" customFormat="1" ht="15.75">
      <c r="A621" s="195"/>
      <c r="B621" s="3"/>
      <c r="C621" s="2"/>
      <c r="D621" s="2"/>
      <c r="E621" s="196"/>
      <c r="F621" s="197"/>
      <c r="G621" s="129"/>
    </row>
    <row r="622" spans="1:7" s="60" customFormat="1" ht="15.75">
      <c r="A622" s="195"/>
      <c r="B622" s="3"/>
      <c r="C622" s="2"/>
      <c r="D622" s="2"/>
      <c r="E622" s="196"/>
      <c r="F622" s="197"/>
      <c r="G622" s="129"/>
    </row>
    <row r="623" spans="1:7" s="60" customFormat="1" ht="15.75">
      <c r="A623" s="195"/>
      <c r="B623" s="3"/>
      <c r="C623" s="2"/>
      <c r="D623" s="2"/>
      <c r="E623" s="196"/>
      <c r="F623" s="197"/>
      <c r="G623" s="129"/>
    </row>
    <row r="624" spans="1:7" s="60" customFormat="1" ht="15.75">
      <c r="A624" s="195"/>
      <c r="B624" s="3"/>
      <c r="C624" s="2"/>
      <c r="D624" s="2"/>
      <c r="E624" s="196"/>
      <c r="F624" s="197"/>
      <c r="G624" s="129"/>
    </row>
    <row r="625" spans="1:7" s="60" customFormat="1" ht="15.75">
      <c r="A625" s="195"/>
      <c r="B625" s="3"/>
      <c r="C625" s="2"/>
      <c r="D625" s="2"/>
      <c r="E625" s="196"/>
      <c r="F625" s="197"/>
      <c r="G625" s="129"/>
    </row>
    <row r="626" spans="1:7" s="60" customFormat="1" ht="15.75">
      <c r="A626" s="195"/>
      <c r="B626" s="3"/>
      <c r="C626" s="2"/>
      <c r="D626" s="2"/>
      <c r="E626" s="196"/>
      <c r="F626" s="197"/>
      <c r="G626" s="129"/>
    </row>
    <row r="627" spans="1:7" s="60" customFormat="1" ht="15.75">
      <c r="A627" s="195"/>
      <c r="B627" s="3"/>
      <c r="C627" s="2"/>
      <c r="D627" s="2"/>
      <c r="E627" s="196"/>
      <c r="F627" s="197"/>
      <c r="G627" s="129"/>
    </row>
    <row r="628" spans="1:7" s="60" customFormat="1" ht="15.75">
      <c r="A628" s="195"/>
      <c r="B628" s="3"/>
      <c r="C628" s="2"/>
      <c r="D628" s="2"/>
      <c r="E628" s="196"/>
      <c r="F628" s="197"/>
      <c r="G628" s="129"/>
    </row>
    <row r="629" spans="1:7" s="60" customFormat="1" ht="15.75">
      <c r="A629" s="195"/>
      <c r="B629" s="3"/>
      <c r="C629" s="2"/>
      <c r="D629" s="2"/>
      <c r="E629" s="196"/>
      <c r="F629" s="197"/>
      <c r="G629" s="129"/>
    </row>
    <row r="630" spans="1:7" s="60" customFormat="1" ht="15.75">
      <c r="A630" s="195"/>
      <c r="B630" s="3"/>
      <c r="C630" s="2"/>
      <c r="D630" s="2"/>
      <c r="E630" s="196"/>
      <c r="F630" s="197"/>
      <c r="G630" s="129"/>
    </row>
    <row r="631" spans="1:7" s="60" customFormat="1" ht="15.75">
      <c r="A631" s="195"/>
      <c r="B631" s="3"/>
      <c r="C631" s="2"/>
      <c r="D631" s="2"/>
      <c r="E631" s="196"/>
      <c r="F631" s="197"/>
      <c r="G631" s="129"/>
    </row>
    <row r="632" spans="1:7" s="60" customFormat="1" ht="15.75">
      <c r="A632" s="195"/>
      <c r="B632" s="3"/>
      <c r="C632" s="2"/>
      <c r="D632" s="2"/>
      <c r="E632" s="196"/>
      <c r="F632" s="197"/>
      <c r="G632" s="129"/>
    </row>
    <row r="633" spans="1:7" s="60" customFormat="1" ht="15.75">
      <c r="A633" s="195"/>
      <c r="B633" s="3"/>
      <c r="C633" s="2"/>
      <c r="D633" s="2"/>
      <c r="E633" s="196"/>
      <c r="F633" s="197"/>
      <c r="G633" s="129"/>
    </row>
    <row r="634" spans="1:7" s="60" customFormat="1" ht="15.75">
      <c r="A634" s="195"/>
      <c r="B634" s="3"/>
      <c r="C634" s="2"/>
      <c r="D634" s="2"/>
      <c r="E634" s="196"/>
      <c r="F634" s="197"/>
      <c r="G634" s="129"/>
    </row>
    <row r="635" spans="1:7" s="60" customFormat="1" ht="15.75">
      <c r="A635" s="195"/>
      <c r="B635" s="3"/>
      <c r="C635" s="2"/>
      <c r="D635" s="2"/>
      <c r="E635" s="196"/>
      <c r="F635" s="197"/>
      <c r="G635" s="129"/>
    </row>
    <row r="636" spans="1:7" s="60" customFormat="1" ht="15.75">
      <c r="A636" s="195"/>
      <c r="B636" s="3"/>
      <c r="C636" s="2"/>
      <c r="D636" s="2"/>
      <c r="E636" s="196"/>
      <c r="F636" s="197"/>
      <c r="G636" s="129"/>
    </row>
    <row r="637" spans="1:7" s="60" customFormat="1" ht="15.75">
      <c r="A637" s="195"/>
      <c r="B637" s="3"/>
      <c r="C637" s="2"/>
      <c r="D637" s="2"/>
      <c r="E637" s="196"/>
      <c r="F637" s="197"/>
      <c r="G637" s="129"/>
    </row>
    <row r="638" spans="1:7" s="60" customFormat="1" ht="15.75">
      <c r="A638" s="195"/>
      <c r="B638" s="3"/>
      <c r="C638" s="2"/>
      <c r="D638" s="2"/>
      <c r="E638" s="196"/>
      <c r="F638" s="197"/>
      <c r="G638" s="129"/>
    </row>
    <row r="639" spans="1:7" s="60" customFormat="1" ht="15.75">
      <c r="A639" s="195"/>
      <c r="B639" s="3"/>
      <c r="C639" s="2"/>
      <c r="D639" s="2"/>
      <c r="E639" s="196"/>
      <c r="F639" s="197"/>
      <c r="G639" s="129"/>
    </row>
    <row r="640" spans="1:7" s="60" customFormat="1" ht="15.75">
      <c r="A640" s="195"/>
      <c r="B640" s="3"/>
      <c r="C640" s="2"/>
      <c r="D640" s="2"/>
      <c r="E640" s="196"/>
      <c r="F640" s="197"/>
      <c r="G640" s="129"/>
    </row>
    <row r="641" spans="1:7" s="60" customFormat="1" ht="15.75">
      <c r="A641" s="195"/>
      <c r="B641" s="3"/>
      <c r="C641" s="2"/>
      <c r="D641" s="2"/>
      <c r="E641" s="196"/>
      <c r="F641" s="197"/>
      <c r="G641" s="129"/>
    </row>
    <row r="642" spans="1:7" s="60" customFormat="1" ht="15.75">
      <c r="A642" s="195"/>
      <c r="B642" s="3"/>
      <c r="C642" s="2"/>
      <c r="D642" s="2"/>
      <c r="E642" s="196"/>
      <c r="F642" s="197"/>
      <c r="G642" s="129"/>
    </row>
    <row r="643" spans="1:7" s="60" customFormat="1" ht="15.75">
      <c r="A643" s="195"/>
      <c r="B643" s="3"/>
      <c r="C643" s="2"/>
      <c r="D643" s="2"/>
      <c r="E643" s="196"/>
      <c r="F643" s="197"/>
      <c r="G643" s="129"/>
    </row>
    <row r="644" spans="1:7" s="60" customFormat="1" ht="15.75">
      <c r="A644" s="195"/>
      <c r="B644" s="3"/>
      <c r="C644" s="2"/>
      <c r="D644" s="2"/>
      <c r="E644" s="196"/>
      <c r="F644" s="197"/>
      <c r="G644" s="129"/>
    </row>
    <row r="645" spans="1:7" s="60" customFormat="1" ht="15.75">
      <c r="A645" s="195"/>
      <c r="B645" s="3"/>
      <c r="C645" s="2"/>
      <c r="D645" s="2"/>
      <c r="E645" s="196"/>
      <c r="F645" s="197"/>
      <c r="G645" s="129"/>
    </row>
    <row r="646" spans="1:7" s="60" customFormat="1" ht="15.75">
      <c r="A646" s="195"/>
      <c r="B646" s="3"/>
      <c r="C646" s="2"/>
      <c r="D646" s="2"/>
      <c r="E646" s="196"/>
      <c r="F646" s="197"/>
      <c r="G646" s="129"/>
    </row>
    <row r="647" spans="1:7" s="60" customFormat="1" ht="15.75">
      <c r="A647" s="195"/>
      <c r="B647" s="3"/>
      <c r="C647" s="2"/>
      <c r="D647" s="2"/>
      <c r="E647" s="196"/>
      <c r="F647" s="197"/>
      <c r="G647" s="129"/>
    </row>
    <row r="648" spans="1:7" s="60" customFormat="1" ht="15.75">
      <c r="A648" s="195"/>
      <c r="B648" s="2"/>
      <c r="C648" s="2"/>
      <c r="D648" s="2"/>
      <c r="E648" s="196"/>
      <c r="F648" s="197"/>
      <c r="G648" s="129"/>
    </row>
    <row r="649" spans="1:7" s="60" customFormat="1" ht="15.75">
      <c r="A649" s="195"/>
      <c r="B649" s="2"/>
      <c r="C649" s="2"/>
      <c r="D649" s="2"/>
      <c r="E649" s="196"/>
      <c r="F649" s="197"/>
      <c r="G649" s="129"/>
    </row>
    <row r="650" spans="1:7" s="60" customFormat="1" ht="15.75">
      <c r="A650" s="195"/>
      <c r="B650" s="2"/>
      <c r="C650" s="2"/>
      <c r="D650" s="2"/>
      <c r="E650" s="196"/>
      <c r="F650" s="197"/>
      <c r="G650" s="129"/>
    </row>
    <row r="651" spans="1:7" s="60" customFormat="1" ht="15.75">
      <c r="A651" s="195"/>
      <c r="B651" s="2"/>
      <c r="C651" s="2"/>
      <c r="D651" s="2"/>
      <c r="E651" s="196"/>
      <c r="F651" s="197"/>
      <c r="G651" s="129"/>
    </row>
    <row r="652" spans="1:7" s="60" customFormat="1" ht="15.75">
      <c r="A652" s="195"/>
      <c r="B652" s="2"/>
      <c r="C652" s="2"/>
      <c r="D652" s="2"/>
      <c r="E652" s="196"/>
      <c r="F652" s="197"/>
      <c r="G652" s="129"/>
    </row>
    <row r="653" spans="1:7" s="60" customFormat="1" ht="15.75">
      <c r="A653" s="195"/>
      <c r="B653" s="2"/>
      <c r="C653" s="2"/>
      <c r="D653" s="2"/>
      <c r="E653" s="196"/>
      <c r="F653" s="197"/>
      <c r="G653" s="129"/>
    </row>
    <row r="654" spans="1:7" s="60" customFormat="1" ht="15.75">
      <c r="A654" s="195"/>
      <c r="B654" s="2"/>
      <c r="C654" s="2"/>
      <c r="D654" s="2"/>
      <c r="E654" s="196"/>
      <c r="F654" s="197"/>
      <c r="G654" s="129"/>
    </row>
    <row r="655" spans="1:7" s="60" customFormat="1" ht="15.75">
      <c r="A655" s="195"/>
      <c r="B655" s="2"/>
      <c r="C655" s="2"/>
      <c r="D655" s="2"/>
      <c r="E655" s="196"/>
      <c r="F655" s="197"/>
      <c r="G655" s="129"/>
    </row>
    <row r="656" spans="1:7" s="60" customFormat="1" ht="15.75">
      <c r="A656" s="195"/>
      <c r="B656" s="2"/>
      <c r="C656" s="2"/>
      <c r="D656" s="2"/>
      <c r="E656" s="196"/>
      <c r="F656" s="197"/>
      <c r="G656" s="129"/>
    </row>
    <row r="657" spans="1:7" s="60" customFormat="1" ht="15.75">
      <c r="A657" s="195"/>
      <c r="B657" s="2"/>
      <c r="C657" s="2"/>
      <c r="D657" s="2"/>
      <c r="E657" s="196"/>
      <c r="F657" s="197"/>
      <c r="G657" s="129"/>
    </row>
    <row r="658" spans="1:7" s="60" customFormat="1" ht="15.75">
      <c r="A658" s="195"/>
      <c r="B658" s="2"/>
      <c r="C658" s="2"/>
      <c r="D658" s="2"/>
      <c r="E658" s="196"/>
      <c r="F658" s="197"/>
      <c r="G658" s="129"/>
    </row>
    <row r="659" spans="1:7" s="60" customFormat="1" ht="15.75">
      <c r="A659" s="195"/>
      <c r="B659" s="2"/>
      <c r="C659" s="2"/>
      <c r="D659" s="2"/>
      <c r="E659" s="196"/>
      <c r="F659" s="197"/>
      <c r="G659" s="129"/>
    </row>
    <row r="660" spans="1:7" s="60" customFormat="1" ht="15.75">
      <c r="A660" s="195"/>
      <c r="B660" s="2"/>
      <c r="C660" s="2"/>
      <c r="D660" s="2"/>
      <c r="E660" s="196"/>
      <c r="F660" s="197"/>
      <c r="G660" s="129"/>
    </row>
    <row r="661" spans="1:7" s="60" customFormat="1" ht="15.75">
      <c r="A661" s="195"/>
      <c r="B661" s="2"/>
      <c r="C661" s="2"/>
      <c r="D661" s="2"/>
      <c r="E661" s="196"/>
      <c r="F661" s="197"/>
      <c r="G661" s="129"/>
    </row>
    <row r="662" spans="1:7" s="60" customFormat="1" ht="15.75">
      <c r="A662" s="195"/>
      <c r="B662" s="2"/>
      <c r="C662" s="2"/>
      <c r="D662" s="2"/>
      <c r="E662" s="196"/>
      <c r="F662" s="197"/>
      <c r="G662" s="129"/>
    </row>
    <row r="663" spans="1:7" s="60" customFormat="1" ht="15.75">
      <c r="A663" s="195"/>
      <c r="B663" s="2"/>
      <c r="C663" s="2"/>
      <c r="D663" s="2"/>
      <c r="E663" s="196"/>
      <c r="F663" s="197"/>
      <c r="G663" s="129"/>
    </row>
    <row r="664" spans="1:7" s="60" customFormat="1" ht="15.75">
      <c r="A664" s="195"/>
      <c r="B664" s="2"/>
      <c r="C664" s="2"/>
      <c r="D664" s="2"/>
      <c r="E664" s="196"/>
      <c r="F664" s="197"/>
      <c r="G664" s="129"/>
    </row>
    <row r="665" spans="1:7" s="60" customFormat="1" ht="15.75">
      <c r="A665" s="195"/>
      <c r="B665" s="2"/>
      <c r="C665" s="2"/>
      <c r="D665" s="2"/>
      <c r="E665" s="196"/>
      <c r="F665" s="197"/>
      <c r="G665" s="129"/>
    </row>
    <row r="666" spans="1:7" s="60" customFormat="1" ht="15.75">
      <c r="A666" s="195"/>
      <c r="B666" s="2"/>
      <c r="C666" s="2"/>
      <c r="D666" s="2"/>
      <c r="E666" s="196"/>
      <c r="F666" s="197"/>
      <c r="G666" s="129"/>
    </row>
    <row r="667" spans="1:7" s="60" customFormat="1" ht="15.75">
      <c r="A667" s="195"/>
      <c r="B667" s="2"/>
      <c r="C667" s="2"/>
      <c r="D667" s="2"/>
      <c r="E667" s="196"/>
      <c r="F667" s="197"/>
      <c r="G667" s="129"/>
    </row>
    <row r="668" spans="1:7" s="60" customFormat="1" ht="15.75">
      <c r="A668" s="195"/>
      <c r="B668" s="2"/>
      <c r="C668" s="2"/>
      <c r="D668" s="2"/>
      <c r="E668" s="196"/>
      <c r="F668" s="197"/>
      <c r="G668" s="129"/>
    </row>
    <row r="669" spans="1:7" s="60" customFormat="1" ht="15.75">
      <c r="A669" s="195"/>
      <c r="B669" s="2"/>
      <c r="C669" s="2"/>
      <c r="D669" s="2"/>
      <c r="E669" s="196"/>
      <c r="F669" s="197"/>
      <c r="G669" s="129"/>
    </row>
    <row r="670" spans="1:7" s="60" customFormat="1" ht="15.75">
      <c r="A670" s="195"/>
      <c r="B670" s="2"/>
      <c r="C670" s="2"/>
      <c r="D670" s="2"/>
      <c r="E670" s="196"/>
      <c r="F670" s="197"/>
      <c r="G670" s="129"/>
    </row>
    <row r="671" spans="1:7" s="60" customFormat="1" ht="15.75">
      <c r="A671" s="195"/>
      <c r="B671" s="2"/>
      <c r="C671" s="2"/>
      <c r="D671" s="2"/>
      <c r="E671" s="196"/>
      <c r="F671" s="197"/>
      <c r="G671" s="129"/>
    </row>
    <row r="672" spans="1:7" s="60" customFormat="1" ht="15.75">
      <c r="A672" s="195"/>
      <c r="B672" s="2"/>
      <c r="C672" s="2"/>
      <c r="D672" s="2"/>
      <c r="E672" s="196"/>
      <c r="F672" s="197"/>
      <c r="G672" s="129"/>
    </row>
    <row r="673" spans="1:7" s="60" customFormat="1" ht="15.75">
      <c r="A673" s="195"/>
      <c r="B673" s="2"/>
      <c r="C673" s="2"/>
      <c r="D673" s="2"/>
      <c r="E673" s="196"/>
      <c r="F673" s="197"/>
      <c r="G673" s="129"/>
    </row>
    <row r="674" spans="1:7" s="60" customFormat="1" ht="15.75">
      <c r="A674" s="195"/>
      <c r="B674" s="2"/>
      <c r="C674" s="2"/>
      <c r="D674" s="2"/>
      <c r="E674" s="196"/>
      <c r="F674" s="197"/>
      <c r="G674" s="129"/>
    </row>
    <row r="675" spans="1:7" s="60" customFormat="1" ht="15.75">
      <c r="A675" s="195"/>
      <c r="B675" s="2"/>
      <c r="C675" s="2"/>
      <c r="D675" s="2"/>
      <c r="E675" s="196"/>
      <c r="F675" s="197"/>
      <c r="G675" s="129"/>
    </row>
    <row r="676" spans="1:7" s="60" customFormat="1" ht="15.75">
      <c r="A676" s="195"/>
      <c r="B676" s="2"/>
      <c r="C676" s="2"/>
      <c r="D676" s="2"/>
      <c r="E676" s="196"/>
      <c r="F676" s="197"/>
      <c r="G676" s="129"/>
    </row>
    <row r="677" spans="1:7" s="60" customFormat="1" ht="15.75">
      <c r="A677" s="195"/>
      <c r="B677" s="2"/>
      <c r="C677" s="2"/>
      <c r="D677" s="2"/>
      <c r="E677" s="196"/>
      <c r="F677" s="197"/>
      <c r="G677" s="129"/>
    </row>
    <row r="678" spans="1:7" s="60" customFormat="1" ht="15.75">
      <c r="A678" s="195"/>
      <c r="B678" s="2"/>
      <c r="C678" s="2"/>
      <c r="D678" s="2"/>
      <c r="E678" s="196"/>
      <c r="F678" s="197"/>
      <c r="G678" s="129"/>
    </row>
    <row r="679" spans="1:7" s="60" customFormat="1" ht="15.75">
      <c r="A679" s="195"/>
      <c r="B679" s="2"/>
      <c r="C679" s="2"/>
      <c r="D679" s="2"/>
      <c r="E679" s="196"/>
      <c r="F679" s="197"/>
      <c r="G679" s="129"/>
    </row>
    <row r="680" spans="1:7" s="60" customFormat="1" ht="15.75">
      <c r="A680" s="195"/>
      <c r="B680" s="2"/>
      <c r="C680" s="2"/>
      <c r="D680" s="2"/>
      <c r="E680" s="196"/>
      <c r="F680" s="197"/>
      <c r="G680" s="129"/>
    </row>
    <row r="681" spans="1:7" s="60" customFormat="1" ht="15.75">
      <c r="A681" s="195"/>
      <c r="B681" s="2"/>
      <c r="C681" s="2"/>
      <c r="D681" s="2"/>
      <c r="E681" s="196"/>
      <c r="F681" s="197"/>
      <c r="G681" s="129"/>
    </row>
    <row r="682" spans="1:7" s="60" customFormat="1" ht="15.75">
      <c r="A682" s="195"/>
      <c r="B682" s="2"/>
      <c r="C682" s="2"/>
      <c r="D682" s="2"/>
      <c r="E682" s="196"/>
      <c r="F682" s="197"/>
      <c r="G682" s="129"/>
    </row>
    <row r="683" spans="1:7" s="60" customFormat="1" ht="15.75">
      <c r="A683" s="195"/>
      <c r="B683" s="2"/>
      <c r="C683" s="2"/>
      <c r="D683" s="2"/>
      <c r="E683" s="196"/>
      <c r="F683" s="197"/>
      <c r="G683" s="129"/>
    </row>
    <row r="684" spans="1:7" s="60" customFormat="1" ht="15.75">
      <c r="A684" s="195"/>
      <c r="B684" s="2"/>
      <c r="C684" s="2"/>
      <c r="D684" s="2"/>
      <c r="E684" s="196"/>
      <c r="F684" s="197"/>
      <c r="G684" s="129"/>
    </row>
    <row r="685" spans="1:7" s="60" customFormat="1" ht="15.75">
      <c r="A685" s="195"/>
      <c r="B685" s="2"/>
      <c r="C685" s="2"/>
      <c r="D685" s="2"/>
      <c r="E685" s="196"/>
      <c r="F685" s="197"/>
      <c r="G685" s="129"/>
    </row>
    <row r="686" spans="1:7" s="60" customFormat="1" ht="15.75">
      <c r="A686" s="195"/>
      <c r="B686" s="2"/>
      <c r="C686" s="2"/>
      <c r="D686" s="2"/>
      <c r="E686" s="196"/>
      <c r="F686" s="197"/>
      <c r="G686" s="129"/>
    </row>
    <row r="687" spans="1:7" s="60" customFormat="1" ht="15.75">
      <c r="A687" s="195"/>
      <c r="B687" s="2"/>
      <c r="C687" s="2"/>
      <c r="D687" s="2"/>
      <c r="E687" s="196"/>
      <c r="F687" s="197"/>
      <c r="G687" s="129"/>
    </row>
    <row r="688" spans="1:7" s="60" customFormat="1" ht="15.75">
      <c r="A688" s="195"/>
      <c r="B688" s="2"/>
      <c r="C688" s="2"/>
      <c r="D688" s="2"/>
      <c r="E688" s="196"/>
      <c r="F688" s="197"/>
      <c r="G688" s="129"/>
    </row>
    <row r="689" spans="1:7" s="60" customFormat="1" ht="15.75">
      <c r="A689" s="195"/>
      <c r="B689" s="2"/>
      <c r="C689" s="2"/>
      <c r="D689" s="2"/>
      <c r="E689" s="196"/>
      <c r="F689" s="197"/>
      <c r="G689" s="129"/>
    </row>
    <row r="690" spans="1:7" s="60" customFormat="1" ht="15.75">
      <c r="A690" s="195"/>
      <c r="B690" s="2"/>
      <c r="C690" s="2"/>
      <c r="D690" s="2"/>
      <c r="E690" s="196"/>
      <c r="F690" s="197"/>
      <c r="G690" s="129"/>
    </row>
    <row r="691" spans="1:7" s="60" customFormat="1" ht="15.75">
      <c r="A691" s="195"/>
      <c r="B691" s="2"/>
      <c r="C691" s="2"/>
      <c r="D691" s="2"/>
      <c r="E691" s="196"/>
      <c r="F691" s="197"/>
      <c r="G691" s="129"/>
    </row>
    <row r="692" spans="1:7" s="60" customFormat="1" ht="15.75">
      <c r="A692" s="195"/>
      <c r="B692" s="2"/>
      <c r="C692" s="2"/>
      <c r="D692" s="2"/>
      <c r="E692" s="196"/>
      <c r="F692" s="197"/>
      <c r="G692" s="129"/>
    </row>
    <row r="693" spans="1:7" s="60" customFormat="1" ht="15.75">
      <c r="A693" s="195"/>
      <c r="B693" s="2"/>
      <c r="C693" s="2"/>
      <c r="D693" s="2"/>
      <c r="E693" s="196"/>
      <c r="F693" s="197"/>
      <c r="G693" s="129"/>
    </row>
    <row r="694" spans="1:7" s="60" customFormat="1" ht="15.75">
      <c r="A694" s="195"/>
      <c r="B694" s="2"/>
      <c r="C694" s="2"/>
      <c r="D694" s="2"/>
      <c r="E694" s="196"/>
      <c r="F694" s="197"/>
      <c r="G694" s="129"/>
    </row>
    <row r="695" spans="1:7" s="60" customFormat="1" ht="15.75">
      <c r="A695" s="195"/>
      <c r="B695" s="2"/>
      <c r="C695" s="2"/>
      <c r="D695" s="2"/>
      <c r="E695" s="196"/>
      <c r="F695" s="197"/>
      <c r="G695" s="129"/>
    </row>
    <row r="696" spans="1:7" s="60" customFormat="1" ht="15.75">
      <c r="A696" s="195"/>
      <c r="B696" s="2"/>
      <c r="C696" s="2"/>
      <c r="D696" s="2"/>
      <c r="E696" s="196"/>
      <c r="F696" s="197"/>
      <c r="G696" s="129"/>
    </row>
    <row r="697" spans="1:7" s="60" customFormat="1" ht="15.75">
      <c r="A697" s="195"/>
      <c r="B697" s="2"/>
      <c r="C697" s="2"/>
      <c r="D697" s="2"/>
      <c r="E697" s="196"/>
      <c r="F697" s="197"/>
      <c r="G697" s="129"/>
    </row>
    <row r="698" spans="1:7" s="60" customFormat="1" ht="15.75">
      <c r="A698" s="195"/>
      <c r="B698" s="2"/>
      <c r="C698" s="2"/>
      <c r="D698" s="2"/>
      <c r="E698" s="196"/>
      <c r="F698" s="197"/>
      <c r="G698" s="129"/>
    </row>
    <row r="699" spans="1:7" s="60" customFormat="1" ht="15.75">
      <c r="A699" s="195"/>
      <c r="B699" s="2"/>
      <c r="C699" s="2"/>
      <c r="D699" s="2"/>
      <c r="E699" s="196"/>
      <c r="F699" s="197"/>
      <c r="G699" s="129"/>
    </row>
    <row r="700" spans="1:7" s="60" customFormat="1" ht="15.75">
      <c r="A700" s="195"/>
      <c r="B700" s="2"/>
      <c r="C700" s="2"/>
      <c r="D700" s="2"/>
      <c r="E700" s="196"/>
      <c r="F700" s="197"/>
      <c r="G700" s="129"/>
    </row>
    <row r="701" spans="1:7" s="60" customFormat="1" ht="15.75">
      <c r="A701" s="195"/>
      <c r="B701" s="2"/>
      <c r="C701" s="2"/>
      <c r="D701" s="2"/>
      <c r="E701" s="196"/>
      <c r="F701" s="197"/>
      <c r="G701" s="129"/>
    </row>
    <row r="702" spans="1:7" s="60" customFormat="1" ht="15.75">
      <c r="A702" s="195"/>
      <c r="B702" s="2"/>
      <c r="C702" s="2"/>
      <c r="D702" s="2"/>
      <c r="E702" s="196"/>
      <c r="F702" s="197"/>
      <c r="G702" s="129"/>
    </row>
    <row r="703" spans="1:7" s="60" customFormat="1" ht="15.75">
      <c r="A703" s="195"/>
      <c r="B703" s="2"/>
      <c r="C703" s="2"/>
      <c r="D703" s="2"/>
      <c r="E703" s="196"/>
      <c r="F703" s="197"/>
      <c r="G703" s="129"/>
    </row>
    <row r="704" spans="1:7" s="60" customFormat="1" ht="15.75">
      <c r="A704" s="195"/>
      <c r="B704" s="2"/>
      <c r="C704" s="2"/>
      <c r="D704" s="2"/>
      <c r="E704" s="196"/>
      <c r="F704" s="197"/>
      <c r="G704" s="129"/>
    </row>
  </sheetData>
  <sheetProtection/>
  <mergeCells count="11">
    <mergeCell ref="D406:D407"/>
    <mergeCell ref="D276:D277"/>
    <mergeCell ref="D285:D286"/>
    <mergeCell ref="D299:D302"/>
    <mergeCell ref="D394:D396"/>
    <mergeCell ref="A1:F1"/>
    <mergeCell ref="A2:F2"/>
    <mergeCell ref="A3:F3"/>
    <mergeCell ref="D88:D94"/>
    <mergeCell ref="D103:D106"/>
    <mergeCell ref="D176:D179"/>
  </mergeCells>
  <printOptions/>
  <pageMargins left="0.17" right="0" top="0.25" bottom="0.3937007874015748" header="0.3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ZrGrgic</dc:creator>
  <cp:keywords/>
  <dc:description/>
  <cp:lastModifiedBy>Iva Rasic</cp:lastModifiedBy>
  <cp:lastPrinted>2014-02-15T17:36:47Z</cp:lastPrinted>
  <dcterms:created xsi:type="dcterms:W3CDTF">2008-02-21T13:09:32Z</dcterms:created>
  <dcterms:modified xsi:type="dcterms:W3CDTF">2014-02-24T09:00:21Z</dcterms:modified>
  <cp:category/>
  <cp:version/>
  <cp:contentType/>
  <cp:contentStatus/>
</cp:coreProperties>
</file>